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FQUELCH\Desktop\CWIS papers\"/>
    </mc:Choice>
  </mc:AlternateContent>
  <bookViews>
    <workbookView xWindow="0" yWindow="0" windowWidth="20490" windowHeight="7755" tabRatio="863" activeTab="4"/>
  </bookViews>
  <sheets>
    <sheet name="INTRO" sheetId="18" r:id="rId1"/>
    <sheet name="Pkg Costs and Stages" sheetId="28" r:id="rId2"/>
    <sheet name="CYC_CAPITAL" sheetId="1" r:id="rId3"/>
    <sheet name="CYC_COST-EFFECTIVE" sheetId="15" r:id="rId4"/>
    <sheet name="CYC_ALL SOCIAL GROUPS" sheetId="16" r:id="rId5"/>
    <sheet name="CYC_COMPREHENSIVE" sheetId="17" r:id="rId6"/>
    <sheet name="CYC_LGF COUNTERFACTUAL" sheetId="14" r:id="rId7"/>
    <sheet name="WAL_CAPITAL" sheetId="19" r:id="rId8"/>
    <sheet name="WAL_COST-EFFECTIVE" sheetId="20" r:id="rId9"/>
    <sheet name="WAL_ALL SOCIAL GROUPS" sheetId="21" r:id="rId10"/>
    <sheet name="WAL_COMPREHENSIVE" sheetId="22" r:id="rId11"/>
    <sheet name="WAL_REVENUE" sheetId="23" r:id="rId12"/>
    <sheet name="WAL_LGF COUNTERFACTUAL" sheetId="24" r:id="rId13"/>
    <sheet name="W2S_CAP" sheetId="25" r:id="rId14"/>
    <sheet name="W2S_CAP AND REV" sheetId="26" r:id="rId15"/>
    <sheet name="W2S_REV" sheetId="27" r:id="rId16"/>
    <sheet name="DATA&gt;" sheetId="12" r:id="rId17"/>
    <sheet name="RUC and pop" sheetId="4" r:id="rId18"/>
    <sheet name="&lt;10km distance to work" sheetId="6" r:id="rId19"/>
    <sheet name="COST-EFFECTIVE INTERVENTIONS" sheetId="8" r:id="rId20"/>
    <sheet name="8-9 year olds" sheetId="10" r:id="rId21"/>
    <sheet name=" England Station Usage Est" sheetId="1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0" localSheetId="19">#REF!</definedName>
    <definedName name="\0" localSheetId="4">#REF!</definedName>
    <definedName name="\0" localSheetId="5">#REF!</definedName>
    <definedName name="\0" localSheetId="3">#REF!</definedName>
    <definedName name="\0" localSheetId="13">#REF!</definedName>
    <definedName name="\0" localSheetId="14">#REF!</definedName>
    <definedName name="\0" localSheetId="15">#REF!</definedName>
    <definedName name="\0" localSheetId="9">#REF!</definedName>
    <definedName name="\0" localSheetId="7">#REF!</definedName>
    <definedName name="\0" localSheetId="10">#REF!</definedName>
    <definedName name="\0" localSheetId="8">#REF!</definedName>
    <definedName name="\0" localSheetId="12">#REF!</definedName>
    <definedName name="\0" localSheetId="11">#REF!</definedName>
    <definedName name="\0">#REF!</definedName>
    <definedName name="\a" localSheetId="19">#REF!</definedName>
    <definedName name="\a" localSheetId="4">#REF!</definedName>
    <definedName name="\a" localSheetId="5">#REF!</definedName>
    <definedName name="\a" localSheetId="3">#REF!</definedName>
    <definedName name="\a" localSheetId="13">#REF!</definedName>
    <definedName name="\a" localSheetId="14">#REF!</definedName>
    <definedName name="\a" localSheetId="15">#REF!</definedName>
    <definedName name="\a" localSheetId="9">#REF!</definedName>
    <definedName name="\a" localSheetId="7">#REF!</definedName>
    <definedName name="\a" localSheetId="10">#REF!</definedName>
    <definedName name="\a" localSheetId="8">#REF!</definedName>
    <definedName name="\a" localSheetId="12">#REF!</definedName>
    <definedName name="\a" localSheetId="11">#REF!</definedName>
    <definedName name="\a">#REF!</definedName>
    <definedName name="\l" localSheetId="19">#REF!</definedName>
    <definedName name="\l" localSheetId="4">#REF!</definedName>
    <definedName name="\l" localSheetId="5">#REF!</definedName>
    <definedName name="\l" localSheetId="3">#REF!</definedName>
    <definedName name="\l" localSheetId="13">#REF!</definedName>
    <definedName name="\l" localSheetId="14">#REF!</definedName>
    <definedName name="\l" localSheetId="15">#REF!</definedName>
    <definedName name="\l" localSheetId="9">#REF!</definedName>
    <definedName name="\l" localSheetId="7">#REF!</definedName>
    <definedName name="\l" localSheetId="10">#REF!</definedName>
    <definedName name="\l" localSheetId="8">#REF!</definedName>
    <definedName name="\l" localSheetId="12">#REF!</definedName>
    <definedName name="\l" localSheetId="11">#REF!</definedName>
    <definedName name="\l">#REF!</definedName>
    <definedName name="\p" localSheetId="19">#REF!</definedName>
    <definedName name="\p" localSheetId="4">#REF!</definedName>
    <definedName name="\p" localSheetId="5">#REF!</definedName>
    <definedName name="\p" localSheetId="3">#REF!</definedName>
    <definedName name="\p" localSheetId="13">#REF!</definedName>
    <definedName name="\p" localSheetId="14">#REF!</definedName>
    <definedName name="\p" localSheetId="15">#REF!</definedName>
    <definedName name="\p" localSheetId="9">#REF!</definedName>
    <definedName name="\p" localSheetId="7">#REF!</definedName>
    <definedName name="\p" localSheetId="10">#REF!</definedName>
    <definedName name="\p" localSheetId="8">#REF!</definedName>
    <definedName name="\p" localSheetId="12">#REF!</definedName>
    <definedName name="\p" localSheetId="11">#REF!</definedName>
    <definedName name="\p">#REF!</definedName>
    <definedName name="\x" localSheetId="19">#REF!</definedName>
    <definedName name="\x" localSheetId="4">#REF!</definedName>
    <definedName name="\x" localSheetId="5">#REF!</definedName>
    <definedName name="\x" localSheetId="3">#REF!</definedName>
    <definedName name="\x" localSheetId="13">#REF!</definedName>
    <definedName name="\x" localSheetId="14">#REF!</definedName>
    <definedName name="\x" localSheetId="15">#REF!</definedName>
    <definedName name="\x" localSheetId="9">#REF!</definedName>
    <definedName name="\x" localSheetId="7">#REF!</definedName>
    <definedName name="\x" localSheetId="10">#REF!</definedName>
    <definedName name="\x" localSheetId="8">#REF!</definedName>
    <definedName name="\x" localSheetId="12">#REF!</definedName>
    <definedName name="\x" localSheetId="11">#REF!</definedName>
    <definedName name="\x">#REF!</definedName>
    <definedName name="__index_cell_dcover" localSheetId="4">#REF!</definedName>
    <definedName name="__index_cell_dcover" localSheetId="5">#REF!</definedName>
    <definedName name="__index_cell_dcover" localSheetId="3">#REF!</definedName>
    <definedName name="__index_cell_dcover" localSheetId="13">#REF!</definedName>
    <definedName name="__index_cell_dcover" localSheetId="14">#REF!</definedName>
    <definedName name="__index_cell_dcover" localSheetId="15">#REF!</definedName>
    <definedName name="__index_cell_dcover">#REF!</definedName>
    <definedName name="__index_cell_dflysheet" localSheetId="4">#REF!</definedName>
    <definedName name="__index_cell_dflysheet" localSheetId="5">#REF!</definedName>
    <definedName name="__index_cell_dflysheet" localSheetId="3">#REF!</definedName>
    <definedName name="__index_cell_dflysheet" localSheetId="13">#REF!</definedName>
    <definedName name="__index_cell_dflysheet" localSheetId="14">#REF!</definedName>
    <definedName name="__index_cell_dflysheet" localSheetId="15">#REF!</definedName>
    <definedName name="__index_cell_dflysheet">#REF!</definedName>
    <definedName name="__index_cell_dinfo" localSheetId="4">#REF!</definedName>
    <definedName name="__index_cell_dinfo" localSheetId="5">#REF!</definedName>
    <definedName name="__index_cell_dinfo" localSheetId="3">#REF!</definedName>
    <definedName name="__index_cell_dinfo" localSheetId="13">#REF!</definedName>
    <definedName name="__index_cell_dinfo" localSheetId="14">#REF!</definedName>
    <definedName name="__index_cell_dinfo" localSheetId="15">#REF!</definedName>
    <definedName name="__index_cell_dinfo">#REF!</definedName>
    <definedName name="__no2" localSheetId="19">#REF!</definedName>
    <definedName name="__no2" localSheetId="4">#REF!</definedName>
    <definedName name="__no2" localSheetId="5">#REF!</definedName>
    <definedName name="__no2" localSheetId="3">#REF!</definedName>
    <definedName name="__no2" localSheetId="13">#REF!</definedName>
    <definedName name="__no2" localSheetId="14">#REF!</definedName>
    <definedName name="__no2" localSheetId="15">#REF!</definedName>
    <definedName name="__no2" localSheetId="9">#REF!</definedName>
    <definedName name="__no2" localSheetId="7">#REF!</definedName>
    <definedName name="__no2" localSheetId="10">#REF!</definedName>
    <definedName name="__no2" localSheetId="8">#REF!</definedName>
    <definedName name="__no2" localSheetId="12">#REF!</definedName>
    <definedName name="__no2" localSheetId="11">#REF!</definedName>
    <definedName name="__no2">#REF!</definedName>
    <definedName name="_80_3">[1]NSEFARES!$E$34:$E$36</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BRR79" localSheetId="19">'[2]tsl chart'!#REF!</definedName>
    <definedName name="_BRR79" localSheetId="4">'[2]tsl chart'!#REF!</definedName>
    <definedName name="_BRR79" localSheetId="5">'[2]tsl chart'!#REF!</definedName>
    <definedName name="_BRR79" localSheetId="3">'[2]tsl chart'!#REF!</definedName>
    <definedName name="_BRR79" localSheetId="13">'[2]tsl chart'!#REF!</definedName>
    <definedName name="_BRR79" localSheetId="14">'[2]tsl chart'!#REF!</definedName>
    <definedName name="_BRR79" localSheetId="15">'[2]tsl chart'!#REF!</definedName>
    <definedName name="_BRR79" localSheetId="9">'[2]tsl chart'!#REF!</definedName>
    <definedName name="_BRR79" localSheetId="7">'[2]tsl chart'!#REF!</definedName>
    <definedName name="_BRR79" localSheetId="10">'[2]tsl chart'!#REF!</definedName>
    <definedName name="_BRR79" localSheetId="8">'[2]tsl chart'!#REF!</definedName>
    <definedName name="_BRR79" localSheetId="12">'[2]tsl chart'!#REF!</definedName>
    <definedName name="_BRR79" localSheetId="11">'[2]tsl chart'!#REF!</definedName>
    <definedName name="_BRR79">'[2]tsl chart'!#REF!</definedName>
    <definedName name="_BRR80" localSheetId="19">'[2]tsl chart'!#REF!</definedName>
    <definedName name="_BRR80" localSheetId="4">'[2]tsl chart'!#REF!</definedName>
    <definedName name="_BRR80" localSheetId="5">'[2]tsl chart'!#REF!</definedName>
    <definedName name="_BRR80" localSheetId="3">'[2]tsl chart'!#REF!</definedName>
    <definedName name="_BRR80" localSheetId="13">'[2]tsl chart'!#REF!</definedName>
    <definedName name="_BRR80" localSheetId="14">'[2]tsl chart'!#REF!</definedName>
    <definedName name="_BRR80" localSheetId="15">'[2]tsl chart'!#REF!</definedName>
    <definedName name="_BRR80" localSheetId="9">'[2]tsl chart'!#REF!</definedName>
    <definedName name="_BRR80" localSheetId="7">'[2]tsl chart'!#REF!</definedName>
    <definedName name="_BRR80" localSheetId="10">'[2]tsl chart'!#REF!</definedName>
    <definedName name="_BRR80" localSheetId="8">'[2]tsl chart'!#REF!</definedName>
    <definedName name="_BRR80" localSheetId="12">'[2]tsl chart'!#REF!</definedName>
    <definedName name="_BRR80" localSheetId="11">'[2]tsl chart'!#REF!</definedName>
    <definedName name="_BRR80">'[2]tsl chart'!#REF!</definedName>
    <definedName name="_BRR81" localSheetId="19">'[2]tsl chart'!#REF!</definedName>
    <definedName name="_BRR81" localSheetId="4">'[2]tsl chart'!#REF!</definedName>
    <definedName name="_BRR81" localSheetId="5">'[2]tsl chart'!#REF!</definedName>
    <definedName name="_BRR81" localSheetId="3">'[2]tsl chart'!#REF!</definedName>
    <definedName name="_BRR81" localSheetId="13">'[2]tsl chart'!#REF!</definedName>
    <definedName name="_BRR81" localSheetId="14">'[2]tsl chart'!#REF!</definedName>
    <definedName name="_BRR81" localSheetId="15">'[2]tsl chart'!#REF!</definedName>
    <definedName name="_BRR81" localSheetId="9">'[2]tsl chart'!#REF!</definedName>
    <definedName name="_BRR81" localSheetId="7">'[2]tsl chart'!#REF!</definedName>
    <definedName name="_BRR81" localSheetId="10">'[2]tsl chart'!#REF!</definedName>
    <definedName name="_BRR81" localSheetId="8">'[2]tsl chart'!#REF!</definedName>
    <definedName name="_BRR81" localSheetId="12">'[2]tsl chart'!#REF!</definedName>
    <definedName name="_BRR81" localSheetId="11">'[2]tsl chart'!#REF!</definedName>
    <definedName name="_BRR81">'[2]tsl chart'!#REF!</definedName>
    <definedName name="_BRR82" localSheetId="19">'[2]tsl chart'!#REF!</definedName>
    <definedName name="_BRR82" localSheetId="4">'[2]tsl chart'!#REF!</definedName>
    <definedName name="_BRR82" localSheetId="5">'[2]tsl chart'!#REF!</definedName>
    <definedName name="_BRR82" localSheetId="3">'[2]tsl chart'!#REF!</definedName>
    <definedName name="_BRR82" localSheetId="13">'[2]tsl chart'!#REF!</definedName>
    <definedName name="_BRR82" localSheetId="14">'[2]tsl chart'!#REF!</definedName>
    <definedName name="_BRR82" localSheetId="15">'[2]tsl chart'!#REF!</definedName>
    <definedName name="_BRR82" localSheetId="9">'[2]tsl chart'!#REF!</definedName>
    <definedName name="_BRR82" localSheetId="7">'[2]tsl chart'!#REF!</definedName>
    <definedName name="_BRR82" localSheetId="10">'[2]tsl chart'!#REF!</definedName>
    <definedName name="_BRR82" localSheetId="8">'[2]tsl chart'!#REF!</definedName>
    <definedName name="_BRR82" localSheetId="12">'[2]tsl chart'!#REF!</definedName>
    <definedName name="_BRR82" localSheetId="11">'[2]tsl chart'!#REF!</definedName>
    <definedName name="_BRR82">'[2]tsl chart'!#REF!</definedName>
    <definedName name="_BRR83" localSheetId="19">'[2]tsl chart'!#REF!</definedName>
    <definedName name="_BRR83" localSheetId="4">'[2]tsl chart'!#REF!</definedName>
    <definedName name="_BRR83" localSheetId="5">'[2]tsl chart'!#REF!</definedName>
    <definedName name="_BRR83" localSheetId="3">'[2]tsl chart'!#REF!</definedName>
    <definedName name="_BRR83" localSheetId="13">'[2]tsl chart'!#REF!</definedName>
    <definedName name="_BRR83" localSheetId="14">'[2]tsl chart'!#REF!</definedName>
    <definedName name="_BRR83" localSheetId="15">'[2]tsl chart'!#REF!</definedName>
    <definedName name="_BRR83" localSheetId="9">'[2]tsl chart'!#REF!</definedName>
    <definedName name="_BRR83" localSheetId="7">'[2]tsl chart'!#REF!</definedName>
    <definedName name="_BRR83" localSheetId="10">'[2]tsl chart'!#REF!</definedName>
    <definedName name="_BRR83" localSheetId="8">'[2]tsl chart'!#REF!</definedName>
    <definedName name="_BRR83" localSheetId="12">'[2]tsl chart'!#REF!</definedName>
    <definedName name="_BRR83" localSheetId="11">'[2]tsl chart'!#REF!</definedName>
    <definedName name="_BRR83">'[2]tsl chart'!#REF!</definedName>
    <definedName name="_co2">[3]NSEFARES!$C$33</definedName>
    <definedName name="_Disclaimer1_">"Steer Davies Gleave has prepared this work for "</definedName>
    <definedName name="_Disclaimer2_">". This work may only be used within the context and scope of work for which Steer Davies Gleave was commissioned and may not be relied upon in part or whole by any third party or be used for any other purpose. "</definedName>
    <definedName name="_Disclaimer3_">"Any person choosing to use any part of this work without the express and written permission of Steer Davies Gleave shall be deemed to confirm their agreement to indemnify Steer Davies Gleave for all loss or damage resulting therefrom. "</definedName>
    <definedName name="_Disclaimer4_">"Steer Davies Gleave has prepared this work using professional practices and procedures using information available to it at the time and as such any new information could alter the validity of the results and conclusions made"</definedName>
    <definedName name="_Disclaimer5_">"."</definedName>
    <definedName name="_Fill" hidden="1">[1]NSEFARES!$A$33:$B$54</definedName>
    <definedName name="_xlnm._FilterDatabase" localSheetId="21" hidden="1">' England Station Usage Est'!$A$13:$P$1994</definedName>
    <definedName name="_xlnm._FilterDatabase" localSheetId="18" hidden="1">'&lt;10km distance to work'!$A$1:$L$349</definedName>
    <definedName name="_xlnm._FilterDatabase" localSheetId="17" hidden="1">'RUC and pop'!$A$1:$E$325</definedName>
    <definedName name="_KPI10">[4]T1_Demand!$A$405</definedName>
    <definedName name="_KPI11">[4]T1_Demand!$A$410</definedName>
    <definedName name="_KPI12" localSheetId="19">'[5]Bus Data'!#REF!</definedName>
    <definedName name="_KPI12" localSheetId="4">'[5]Bus Data'!#REF!</definedName>
    <definedName name="_KPI12" localSheetId="5">'[5]Bus Data'!#REF!</definedName>
    <definedName name="_KPI12" localSheetId="3">'[5]Bus Data'!#REF!</definedName>
    <definedName name="_KPI12" localSheetId="13">'[5]Bus Data'!#REF!</definedName>
    <definedName name="_KPI12" localSheetId="14">'[5]Bus Data'!#REF!</definedName>
    <definedName name="_KPI12" localSheetId="15">'[5]Bus Data'!#REF!</definedName>
    <definedName name="_KPI12" localSheetId="9">'[5]Bus Data'!#REF!</definedName>
    <definedName name="_KPI12" localSheetId="7">'[5]Bus Data'!#REF!</definedName>
    <definedName name="_KPI12" localSheetId="10">'[5]Bus Data'!#REF!</definedName>
    <definedName name="_KPI12" localSheetId="8">'[5]Bus Data'!#REF!</definedName>
    <definedName name="_KPI12" localSheetId="12">'[5]Bus Data'!#REF!</definedName>
    <definedName name="_KPI12" localSheetId="11">'[5]Bus Data'!#REF!</definedName>
    <definedName name="_KPI12">'[5]Bus Data'!#REF!</definedName>
    <definedName name="_KPI13" localSheetId="19">'[5]Bus Data'!#REF!</definedName>
    <definedName name="_KPI13" localSheetId="4">'[5]Bus Data'!#REF!</definedName>
    <definedName name="_KPI13" localSheetId="5">'[5]Bus Data'!#REF!</definedName>
    <definedName name="_KPI13" localSheetId="3">'[5]Bus Data'!#REF!</definedName>
    <definedName name="_KPI13" localSheetId="13">'[5]Bus Data'!#REF!</definedName>
    <definedName name="_KPI13" localSheetId="14">'[5]Bus Data'!#REF!</definedName>
    <definedName name="_KPI13" localSheetId="15">'[5]Bus Data'!#REF!</definedName>
    <definedName name="_KPI13" localSheetId="9">'[5]Bus Data'!#REF!</definedName>
    <definedName name="_KPI13" localSheetId="7">'[5]Bus Data'!#REF!</definedName>
    <definedName name="_KPI13" localSheetId="10">'[5]Bus Data'!#REF!</definedName>
    <definedName name="_KPI13" localSheetId="8">'[5]Bus Data'!#REF!</definedName>
    <definedName name="_KPI13" localSheetId="12">'[5]Bus Data'!#REF!</definedName>
    <definedName name="_KPI13" localSheetId="11">'[5]Bus Data'!#REF!</definedName>
    <definedName name="_KPI13">'[5]Bus Data'!#REF!</definedName>
    <definedName name="_KPI14" localSheetId="19">'[5]Bus Data'!#REF!</definedName>
    <definedName name="_KPI14" localSheetId="4">'[5]Bus Data'!#REF!</definedName>
    <definedName name="_KPI14" localSheetId="5">'[5]Bus Data'!#REF!</definedName>
    <definedName name="_KPI14" localSheetId="3">'[5]Bus Data'!#REF!</definedName>
    <definedName name="_KPI14" localSheetId="13">'[5]Bus Data'!#REF!</definedName>
    <definedName name="_KPI14" localSheetId="14">'[5]Bus Data'!#REF!</definedName>
    <definedName name="_KPI14" localSheetId="15">'[5]Bus Data'!#REF!</definedName>
    <definedName name="_KPI14" localSheetId="9">'[5]Bus Data'!#REF!</definedName>
    <definedName name="_KPI14" localSheetId="7">'[5]Bus Data'!#REF!</definedName>
    <definedName name="_KPI14" localSheetId="10">'[5]Bus Data'!#REF!</definedName>
    <definedName name="_KPI14" localSheetId="8">'[5]Bus Data'!#REF!</definedName>
    <definedName name="_KPI14" localSheetId="12">'[5]Bus Data'!#REF!</definedName>
    <definedName name="_KPI14" localSheetId="11">'[5]Bus Data'!#REF!</definedName>
    <definedName name="_KPI14">'[5]Bus Data'!#REF!</definedName>
    <definedName name="_KPI15" localSheetId="19">'[5]Bus Data'!#REF!</definedName>
    <definedName name="_KPI15" localSheetId="4">'[5]Bus Data'!#REF!</definedName>
    <definedName name="_KPI15" localSheetId="5">'[5]Bus Data'!#REF!</definedName>
    <definedName name="_KPI15" localSheetId="3">'[5]Bus Data'!#REF!</definedName>
    <definedName name="_KPI15" localSheetId="13">'[5]Bus Data'!#REF!</definedName>
    <definedName name="_KPI15" localSheetId="14">'[5]Bus Data'!#REF!</definedName>
    <definedName name="_KPI15" localSheetId="15">'[5]Bus Data'!#REF!</definedName>
    <definedName name="_KPI15" localSheetId="9">'[5]Bus Data'!#REF!</definedName>
    <definedName name="_KPI15" localSheetId="7">'[5]Bus Data'!#REF!</definedName>
    <definedName name="_KPI15" localSheetId="10">'[5]Bus Data'!#REF!</definedName>
    <definedName name="_KPI15" localSheetId="8">'[5]Bus Data'!#REF!</definedName>
    <definedName name="_KPI15" localSheetId="12">'[5]Bus Data'!#REF!</definedName>
    <definedName name="_KPI15" localSheetId="11">'[5]Bus Data'!#REF!</definedName>
    <definedName name="_KPI15">'[5]Bus Data'!#REF!</definedName>
    <definedName name="_KPI16" localSheetId="19">'[5]Bus Data'!#REF!</definedName>
    <definedName name="_KPI16" localSheetId="4">'[5]Bus Data'!#REF!</definedName>
    <definedName name="_KPI16" localSheetId="5">'[5]Bus Data'!#REF!</definedName>
    <definedName name="_KPI16" localSheetId="3">'[5]Bus Data'!#REF!</definedName>
    <definedName name="_KPI16" localSheetId="13">'[5]Bus Data'!#REF!</definedName>
    <definedName name="_KPI16" localSheetId="14">'[5]Bus Data'!#REF!</definedName>
    <definedName name="_KPI16" localSheetId="15">'[5]Bus Data'!#REF!</definedName>
    <definedName name="_KPI16" localSheetId="9">'[5]Bus Data'!#REF!</definedName>
    <definedName name="_KPI16" localSheetId="7">'[5]Bus Data'!#REF!</definedName>
    <definedName name="_KPI16" localSheetId="10">'[5]Bus Data'!#REF!</definedName>
    <definedName name="_KPI16" localSheetId="8">'[5]Bus Data'!#REF!</definedName>
    <definedName name="_KPI16" localSheetId="12">'[5]Bus Data'!#REF!</definedName>
    <definedName name="_KPI16" localSheetId="11">'[5]Bus Data'!#REF!</definedName>
    <definedName name="_KPI16">'[5]Bus Data'!#REF!</definedName>
    <definedName name="_KPI17" localSheetId="19">'[5]Bus Data'!#REF!</definedName>
    <definedName name="_KPI17" localSheetId="4">'[5]Bus Data'!#REF!</definedName>
    <definedName name="_KPI17" localSheetId="5">'[5]Bus Data'!#REF!</definedName>
    <definedName name="_KPI17" localSheetId="3">'[5]Bus Data'!#REF!</definedName>
    <definedName name="_KPI17" localSheetId="13">'[5]Bus Data'!#REF!</definedName>
    <definedName name="_KPI17" localSheetId="14">'[5]Bus Data'!#REF!</definedName>
    <definedName name="_KPI17" localSheetId="15">'[5]Bus Data'!#REF!</definedName>
    <definedName name="_KPI17" localSheetId="9">'[5]Bus Data'!#REF!</definedName>
    <definedName name="_KPI17" localSheetId="7">'[5]Bus Data'!#REF!</definedName>
    <definedName name="_KPI17" localSheetId="10">'[5]Bus Data'!#REF!</definedName>
    <definedName name="_KPI17" localSheetId="8">'[5]Bus Data'!#REF!</definedName>
    <definedName name="_KPI17" localSheetId="12">'[5]Bus Data'!#REF!</definedName>
    <definedName name="_KPI17" localSheetId="11">'[5]Bus Data'!#REF!</definedName>
    <definedName name="_KPI17">'[5]Bus Data'!#REF!</definedName>
    <definedName name="_KPI18" localSheetId="19">'[5]Bus Data'!#REF!</definedName>
    <definedName name="_KPI18" localSheetId="4">'[5]Bus Data'!#REF!</definedName>
    <definedName name="_KPI18" localSheetId="5">'[5]Bus Data'!#REF!</definedName>
    <definedName name="_KPI18" localSheetId="3">'[5]Bus Data'!#REF!</definedName>
    <definedName name="_KPI18" localSheetId="13">'[5]Bus Data'!#REF!</definedName>
    <definedName name="_KPI18" localSheetId="14">'[5]Bus Data'!#REF!</definedName>
    <definedName name="_KPI18" localSheetId="15">'[5]Bus Data'!#REF!</definedName>
    <definedName name="_KPI18" localSheetId="9">'[5]Bus Data'!#REF!</definedName>
    <definedName name="_KPI18" localSheetId="7">'[5]Bus Data'!#REF!</definedName>
    <definedName name="_KPI18" localSheetId="10">'[5]Bus Data'!#REF!</definedName>
    <definedName name="_KPI18" localSheetId="8">'[5]Bus Data'!#REF!</definedName>
    <definedName name="_KPI18" localSheetId="12">'[5]Bus Data'!#REF!</definedName>
    <definedName name="_KPI18" localSheetId="11">'[5]Bus Data'!#REF!</definedName>
    <definedName name="_KPI18">'[5]Bus Data'!#REF!</definedName>
    <definedName name="_KPI19" localSheetId="19">'[5]Bus Data'!#REF!</definedName>
    <definedName name="_KPI19" localSheetId="4">'[5]Bus Data'!#REF!</definedName>
    <definedName name="_KPI19" localSheetId="5">'[5]Bus Data'!#REF!</definedName>
    <definedName name="_KPI19" localSheetId="3">'[5]Bus Data'!#REF!</definedName>
    <definedName name="_KPI19" localSheetId="13">'[5]Bus Data'!#REF!</definedName>
    <definedName name="_KPI19" localSheetId="14">'[5]Bus Data'!#REF!</definedName>
    <definedName name="_KPI19" localSheetId="15">'[5]Bus Data'!#REF!</definedName>
    <definedName name="_KPI19" localSheetId="9">'[5]Bus Data'!#REF!</definedName>
    <definedName name="_KPI19" localSheetId="7">'[5]Bus Data'!#REF!</definedName>
    <definedName name="_KPI19" localSheetId="10">'[5]Bus Data'!#REF!</definedName>
    <definedName name="_KPI19" localSheetId="8">'[5]Bus Data'!#REF!</definedName>
    <definedName name="_KPI19" localSheetId="12">'[5]Bus Data'!#REF!</definedName>
    <definedName name="_KPI19" localSheetId="11">'[5]Bus Data'!#REF!</definedName>
    <definedName name="_KPI19">'[5]Bus Data'!#REF!</definedName>
    <definedName name="_KPI20" localSheetId="19">'[5]Bus Data'!#REF!</definedName>
    <definedName name="_KPI20" localSheetId="4">'[5]Bus Data'!#REF!</definedName>
    <definedName name="_KPI20" localSheetId="5">'[5]Bus Data'!#REF!</definedName>
    <definedName name="_KPI20" localSheetId="3">'[5]Bus Data'!#REF!</definedName>
    <definedName name="_KPI20" localSheetId="13">'[5]Bus Data'!#REF!</definedName>
    <definedName name="_KPI20" localSheetId="14">'[5]Bus Data'!#REF!</definedName>
    <definedName name="_KPI20" localSheetId="15">'[5]Bus Data'!#REF!</definedName>
    <definedName name="_KPI20" localSheetId="9">'[5]Bus Data'!#REF!</definedName>
    <definedName name="_KPI20" localSheetId="7">'[5]Bus Data'!#REF!</definedName>
    <definedName name="_KPI20" localSheetId="10">'[5]Bus Data'!#REF!</definedName>
    <definedName name="_KPI20" localSheetId="8">'[5]Bus Data'!#REF!</definedName>
    <definedName name="_KPI20" localSheetId="12">'[5]Bus Data'!#REF!</definedName>
    <definedName name="_KPI20" localSheetId="11">'[5]Bus Data'!#REF!</definedName>
    <definedName name="_KPI20">'[5]Bus Data'!#REF!</definedName>
    <definedName name="_KPI22" localSheetId="19">'[5]Bus Data'!#REF!</definedName>
    <definedName name="_KPI22" localSheetId="4">'[5]Bus Data'!#REF!</definedName>
    <definedName name="_KPI22" localSheetId="5">'[5]Bus Data'!#REF!</definedName>
    <definedName name="_KPI22" localSheetId="3">'[5]Bus Data'!#REF!</definedName>
    <definedName name="_KPI22" localSheetId="13">'[5]Bus Data'!#REF!</definedName>
    <definedName name="_KPI22" localSheetId="14">'[5]Bus Data'!#REF!</definedName>
    <definedName name="_KPI22" localSheetId="15">'[5]Bus Data'!#REF!</definedName>
    <definedName name="_KPI22" localSheetId="9">'[5]Bus Data'!#REF!</definedName>
    <definedName name="_KPI22" localSheetId="7">'[5]Bus Data'!#REF!</definedName>
    <definedName name="_KPI22" localSheetId="10">'[5]Bus Data'!#REF!</definedName>
    <definedName name="_KPI22" localSheetId="8">'[5]Bus Data'!#REF!</definedName>
    <definedName name="_KPI22" localSheetId="12">'[5]Bus Data'!#REF!</definedName>
    <definedName name="_KPI22" localSheetId="11">'[5]Bus Data'!#REF!</definedName>
    <definedName name="_KPI22">'[5]Bus Data'!#REF!</definedName>
    <definedName name="_KPI23" localSheetId="19">'[5]Bus Data'!#REF!</definedName>
    <definedName name="_KPI23" localSheetId="4">'[5]Bus Data'!#REF!</definedName>
    <definedName name="_KPI23" localSheetId="5">'[5]Bus Data'!#REF!</definedName>
    <definedName name="_KPI23" localSheetId="3">'[5]Bus Data'!#REF!</definedName>
    <definedName name="_KPI23" localSheetId="13">'[5]Bus Data'!#REF!</definedName>
    <definedName name="_KPI23" localSheetId="14">'[5]Bus Data'!#REF!</definedName>
    <definedName name="_KPI23" localSheetId="15">'[5]Bus Data'!#REF!</definedName>
    <definedName name="_KPI23" localSheetId="9">'[5]Bus Data'!#REF!</definedName>
    <definedName name="_KPI23" localSheetId="7">'[5]Bus Data'!#REF!</definedName>
    <definedName name="_KPI23" localSheetId="10">'[5]Bus Data'!#REF!</definedName>
    <definedName name="_KPI23" localSheetId="8">'[5]Bus Data'!#REF!</definedName>
    <definedName name="_KPI23" localSheetId="12">'[5]Bus Data'!#REF!</definedName>
    <definedName name="_KPI23" localSheetId="11">'[5]Bus Data'!#REF!</definedName>
    <definedName name="_KPI23">'[5]Bus Data'!#REF!</definedName>
    <definedName name="_KPI31">[6]SafetyCharts!$A$5</definedName>
    <definedName name="_KPI32">[6]SafetyCharts!$A$12</definedName>
    <definedName name="_KPI5">[4]T1_Demand!$A$273</definedName>
    <definedName name="_KPI6">[4]T1_Demand!$A$397</definedName>
    <definedName name="_KPI7">[4]T1_Demand!$A$643</definedName>
    <definedName name="_KPI8">[4]T1_Demand!$A$647</definedName>
    <definedName name="_KPI9">[4]T1_Demand!$A$651</definedName>
    <definedName name="_LUL">#N/A</definedName>
    <definedName name="_no2" localSheetId="19">#REF!</definedName>
    <definedName name="_no2" localSheetId="4">#REF!</definedName>
    <definedName name="_no2" localSheetId="5">#REF!</definedName>
    <definedName name="_no2" localSheetId="3">#REF!</definedName>
    <definedName name="_no2" localSheetId="13">#REF!</definedName>
    <definedName name="_no2" localSheetId="14">#REF!</definedName>
    <definedName name="_no2" localSheetId="15">#REF!</definedName>
    <definedName name="_no2" localSheetId="9">#REF!</definedName>
    <definedName name="_no2" localSheetId="7">#REF!</definedName>
    <definedName name="_no2" localSheetId="10">#REF!</definedName>
    <definedName name="_no2" localSheetId="8">#REF!</definedName>
    <definedName name="_no2" localSheetId="12">#REF!</definedName>
    <definedName name="_no2" localSheetId="11">#REF!</definedName>
    <definedName name="_no2">#REF!</definedName>
    <definedName name="_NSE80">[1]NSEFARES!$C$33</definedName>
    <definedName name="_NSE81">[1]NSEFARES!$C$34</definedName>
    <definedName name="_NSE82">[1]NSEFARES!$C$35</definedName>
    <definedName name="_NSE83">[1]NSEFARES!$C$36</definedName>
    <definedName name="_NSE84">[1]NSEFARES!$C$37</definedName>
    <definedName name="_NSE845">[1]NSEFARES!$C$55</definedName>
    <definedName name="_NSE85">[1]NSEFARES!$C$38</definedName>
    <definedName name="_NSE856">[1]NSEFARES!$C$56</definedName>
    <definedName name="_NSE86">[1]NSEFARES!$C$39</definedName>
    <definedName name="_NSE867">[1]NSEFARES!$C$57</definedName>
    <definedName name="_NSE87">[1]NSEFARES!$C$40</definedName>
    <definedName name="_NSE878">[1]NSEFARES!$C$58</definedName>
    <definedName name="_NSE88">[1]NSEFARES!$C$41</definedName>
    <definedName name="_NSE889">[1]NSEFARES!$C$59</definedName>
    <definedName name="_NSE89">[1]NSEFARES!$C$42</definedName>
    <definedName name="_NSE890">[1]NSEFARES!$C$60</definedName>
    <definedName name="_NSE90">[1]NSEFARES!$C$43</definedName>
    <definedName name="_NSE901">[1]NSEFARES!$C$61</definedName>
    <definedName name="_NSE91">[1]NSEFARES!$C$44</definedName>
    <definedName name="_NSE912">[1]NSEFARES!$C$62</definedName>
    <definedName name="_NSE92">[1]NSEFARES!$C$45</definedName>
    <definedName name="_NSE923">[1]NSEFARES!$C$63</definedName>
    <definedName name="_NSE93">[1]NSEFARES!$C$46</definedName>
    <definedName name="_NSE934">[1]NSEFARES!$C$64</definedName>
    <definedName name="_NSE945">[1]NSEFARES!$C$65</definedName>
    <definedName name="_OTHER">#N/A</definedName>
    <definedName name="_PJ79">'[7]raw data'!$G$5</definedName>
    <definedName name="_PJ80">'[7]raw data'!$G$6</definedName>
    <definedName name="_PJ81">'[7]raw data'!$G$7</definedName>
    <definedName name="_PJ82">'[7]raw data'!$G$8</definedName>
    <definedName name="_PJ83">'[7]raw data'!$G$9</definedName>
    <definedName name="_PJ845" localSheetId="19">'[7]tsl table'!#REF!</definedName>
    <definedName name="_PJ845" localSheetId="4">'[7]tsl table'!#REF!</definedName>
    <definedName name="_PJ845" localSheetId="5">'[7]tsl table'!#REF!</definedName>
    <definedName name="_PJ845" localSheetId="3">'[7]tsl table'!#REF!</definedName>
    <definedName name="_PJ845" localSheetId="13">'[7]tsl table'!#REF!</definedName>
    <definedName name="_PJ845" localSheetId="14">'[7]tsl table'!#REF!</definedName>
    <definedName name="_PJ845" localSheetId="15">'[7]tsl table'!#REF!</definedName>
    <definedName name="_PJ845" localSheetId="9">'[7]tsl table'!#REF!</definedName>
    <definedName name="_PJ845" localSheetId="7">'[7]tsl table'!#REF!</definedName>
    <definedName name="_PJ845" localSheetId="10">'[7]tsl table'!#REF!</definedName>
    <definedName name="_PJ845" localSheetId="8">'[7]tsl table'!#REF!</definedName>
    <definedName name="_PJ845" localSheetId="12">'[7]tsl table'!#REF!</definedName>
    <definedName name="_PJ845" localSheetId="11">'[7]tsl table'!#REF!</definedName>
    <definedName name="_PJ845">'[7]tsl table'!#REF!</definedName>
    <definedName name="_PJ856" localSheetId="19">'[7]tsl table'!#REF!</definedName>
    <definedName name="_PJ856" localSheetId="4">'[7]tsl table'!#REF!</definedName>
    <definedName name="_PJ856" localSheetId="5">'[7]tsl table'!#REF!</definedName>
    <definedName name="_PJ856" localSheetId="3">'[7]tsl table'!#REF!</definedName>
    <definedName name="_PJ856" localSheetId="13">'[7]tsl table'!#REF!</definedName>
    <definedName name="_PJ856" localSheetId="14">'[7]tsl table'!#REF!</definedName>
    <definedName name="_PJ856" localSheetId="15">'[7]tsl table'!#REF!</definedName>
    <definedName name="_PJ856" localSheetId="9">'[7]tsl table'!#REF!</definedName>
    <definedName name="_PJ856" localSheetId="7">'[7]tsl table'!#REF!</definedName>
    <definedName name="_PJ856" localSheetId="10">'[7]tsl table'!#REF!</definedName>
    <definedName name="_PJ856" localSheetId="8">'[7]tsl table'!#REF!</definedName>
    <definedName name="_PJ856" localSheetId="12">'[7]tsl table'!#REF!</definedName>
    <definedName name="_PJ856" localSheetId="11">'[7]tsl table'!#REF!</definedName>
    <definedName name="_PJ856">'[7]tsl table'!#REF!</definedName>
    <definedName name="_PJ867" localSheetId="19">'[7]tsl table'!#REF!</definedName>
    <definedName name="_PJ867" localSheetId="4">'[7]tsl table'!#REF!</definedName>
    <definedName name="_PJ867" localSheetId="5">'[7]tsl table'!#REF!</definedName>
    <definedName name="_PJ867" localSheetId="3">'[7]tsl table'!#REF!</definedName>
    <definedName name="_PJ867" localSheetId="13">'[7]tsl table'!#REF!</definedName>
    <definedName name="_PJ867" localSheetId="14">'[7]tsl table'!#REF!</definedName>
    <definedName name="_PJ867" localSheetId="15">'[7]tsl table'!#REF!</definedName>
    <definedName name="_PJ867" localSheetId="9">'[7]tsl table'!#REF!</definedName>
    <definedName name="_PJ867" localSheetId="7">'[7]tsl table'!#REF!</definedName>
    <definedName name="_PJ867" localSheetId="10">'[7]tsl table'!#REF!</definedName>
    <definedName name="_PJ867" localSheetId="8">'[7]tsl table'!#REF!</definedName>
    <definedName name="_PJ867" localSheetId="12">'[7]tsl table'!#REF!</definedName>
    <definedName name="_PJ867" localSheetId="11">'[7]tsl table'!#REF!</definedName>
    <definedName name="_PJ867">'[7]tsl table'!#REF!</definedName>
    <definedName name="_PJ878" localSheetId="19">'[7]tsl table'!#REF!</definedName>
    <definedName name="_PJ878" localSheetId="4">'[7]tsl table'!#REF!</definedName>
    <definedName name="_PJ878" localSheetId="5">'[7]tsl table'!#REF!</definedName>
    <definedName name="_PJ878" localSheetId="3">'[7]tsl table'!#REF!</definedName>
    <definedName name="_PJ878" localSheetId="13">'[7]tsl table'!#REF!</definedName>
    <definedName name="_PJ878" localSheetId="14">'[7]tsl table'!#REF!</definedName>
    <definedName name="_PJ878" localSheetId="15">'[7]tsl table'!#REF!</definedName>
    <definedName name="_PJ878" localSheetId="9">'[7]tsl table'!#REF!</definedName>
    <definedName name="_PJ878" localSheetId="7">'[7]tsl table'!#REF!</definedName>
    <definedName name="_PJ878" localSheetId="10">'[7]tsl table'!#REF!</definedName>
    <definedName name="_PJ878" localSheetId="8">'[7]tsl table'!#REF!</definedName>
    <definedName name="_PJ878" localSheetId="12">'[7]tsl table'!#REF!</definedName>
    <definedName name="_PJ878" localSheetId="11">'[7]tsl table'!#REF!</definedName>
    <definedName name="_PJ878">'[7]tsl table'!#REF!</definedName>
    <definedName name="_PJ889">'[7]tsl table'!$J$7</definedName>
    <definedName name="_PJ890">'[7]tsl table'!$J$8</definedName>
    <definedName name="_PJ901">'[7]tsl table'!$J$9</definedName>
    <definedName name="_PJ912">'[7]tsl table'!$J$10</definedName>
    <definedName name="_PJ923">'[7]tsl table'!$J$11</definedName>
    <definedName name="_PJ934">'[7]tsl table'!$J$12</definedName>
    <definedName name="_PJ945">'[7]raw data'!$H$20</definedName>
    <definedName name="_PKM79">'[7]raw data'!$F$5</definedName>
    <definedName name="_PKM80">'[7]raw data'!$F$6</definedName>
    <definedName name="_PKM81">'[7]raw data'!$F$7</definedName>
    <definedName name="_PKM82">'[7]raw data'!$F$8</definedName>
    <definedName name="_PKM83">'[7]raw data'!$F$9</definedName>
    <definedName name="_PKM845" localSheetId="19">'[7]tsl table'!#REF!</definedName>
    <definedName name="_PKM845" localSheetId="4">'[7]tsl table'!#REF!</definedName>
    <definedName name="_PKM845" localSheetId="5">'[7]tsl table'!#REF!</definedName>
    <definedName name="_PKM845" localSheetId="3">'[7]tsl table'!#REF!</definedName>
    <definedName name="_PKM845" localSheetId="13">'[7]tsl table'!#REF!</definedName>
    <definedName name="_PKM845" localSheetId="14">'[7]tsl table'!#REF!</definedName>
    <definedName name="_PKM845" localSheetId="15">'[7]tsl table'!#REF!</definedName>
    <definedName name="_PKM845" localSheetId="9">'[7]tsl table'!#REF!</definedName>
    <definedName name="_PKM845" localSheetId="7">'[7]tsl table'!#REF!</definedName>
    <definedName name="_PKM845" localSheetId="10">'[7]tsl table'!#REF!</definedName>
    <definedName name="_PKM845" localSheetId="8">'[7]tsl table'!#REF!</definedName>
    <definedName name="_PKM845" localSheetId="12">'[7]tsl table'!#REF!</definedName>
    <definedName name="_PKM845" localSheetId="11">'[7]tsl table'!#REF!</definedName>
    <definedName name="_PKM845">'[7]tsl table'!#REF!</definedName>
    <definedName name="_PKM856" localSheetId="19">'[7]tsl table'!#REF!</definedName>
    <definedName name="_PKM856" localSheetId="4">'[7]tsl table'!#REF!</definedName>
    <definedName name="_PKM856" localSheetId="5">'[7]tsl table'!#REF!</definedName>
    <definedName name="_PKM856" localSheetId="3">'[7]tsl table'!#REF!</definedName>
    <definedName name="_PKM856" localSheetId="13">'[7]tsl table'!#REF!</definedName>
    <definedName name="_PKM856" localSheetId="14">'[7]tsl table'!#REF!</definedName>
    <definedName name="_PKM856" localSheetId="15">'[7]tsl table'!#REF!</definedName>
    <definedName name="_PKM856" localSheetId="9">'[7]tsl table'!#REF!</definedName>
    <definedName name="_PKM856" localSheetId="7">'[7]tsl table'!#REF!</definedName>
    <definedName name="_PKM856" localSheetId="10">'[7]tsl table'!#REF!</definedName>
    <definedName name="_PKM856" localSheetId="8">'[7]tsl table'!#REF!</definedName>
    <definedName name="_PKM856" localSheetId="12">'[7]tsl table'!#REF!</definedName>
    <definedName name="_PKM856" localSheetId="11">'[7]tsl table'!#REF!</definedName>
    <definedName name="_PKM856">'[7]tsl table'!#REF!</definedName>
    <definedName name="_PKM867" localSheetId="19">'[7]tsl table'!#REF!</definedName>
    <definedName name="_PKM867" localSheetId="4">'[7]tsl table'!#REF!</definedName>
    <definedName name="_PKM867" localSheetId="5">'[7]tsl table'!#REF!</definedName>
    <definedName name="_PKM867" localSheetId="3">'[7]tsl table'!#REF!</definedName>
    <definedName name="_PKM867" localSheetId="13">'[7]tsl table'!#REF!</definedName>
    <definedName name="_PKM867" localSheetId="14">'[7]tsl table'!#REF!</definedName>
    <definedName name="_PKM867" localSheetId="15">'[7]tsl table'!#REF!</definedName>
    <definedName name="_PKM867" localSheetId="9">'[7]tsl table'!#REF!</definedName>
    <definedName name="_PKM867" localSheetId="7">'[7]tsl table'!#REF!</definedName>
    <definedName name="_PKM867" localSheetId="10">'[7]tsl table'!#REF!</definedName>
    <definedName name="_PKM867" localSheetId="8">'[7]tsl table'!#REF!</definedName>
    <definedName name="_PKM867" localSheetId="12">'[7]tsl table'!#REF!</definedName>
    <definedName name="_PKM867" localSheetId="11">'[7]tsl table'!#REF!</definedName>
    <definedName name="_PKM867">'[7]tsl table'!#REF!</definedName>
    <definedName name="_PKM878" localSheetId="19">'[7]tsl table'!#REF!</definedName>
    <definedName name="_PKM878" localSheetId="4">'[7]tsl table'!#REF!</definedName>
    <definedName name="_PKM878" localSheetId="5">'[7]tsl table'!#REF!</definedName>
    <definedName name="_PKM878" localSheetId="3">'[7]tsl table'!#REF!</definedName>
    <definedName name="_PKM878" localSheetId="13">'[7]tsl table'!#REF!</definedName>
    <definedName name="_PKM878" localSheetId="14">'[7]tsl table'!#REF!</definedName>
    <definedName name="_PKM878" localSheetId="15">'[7]tsl table'!#REF!</definedName>
    <definedName name="_PKM878" localSheetId="9">'[7]tsl table'!#REF!</definedName>
    <definedName name="_PKM878" localSheetId="7">'[7]tsl table'!#REF!</definedName>
    <definedName name="_PKM878" localSheetId="10">'[7]tsl table'!#REF!</definedName>
    <definedName name="_PKM878" localSheetId="8">'[7]tsl table'!#REF!</definedName>
    <definedName name="_PKM878" localSheetId="12">'[7]tsl table'!#REF!</definedName>
    <definedName name="_PKM878" localSheetId="11">'[7]tsl table'!#REF!</definedName>
    <definedName name="_PKM878">'[7]tsl table'!#REF!</definedName>
    <definedName name="_PKM889">'[7]tsl table'!$H$7</definedName>
    <definedName name="_PKM890">'[7]tsl table'!$H$8</definedName>
    <definedName name="_PKM901">'[7]tsl table'!$H$9</definedName>
    <definedName name="_PKM912">'[7]tsl table'!$H$10</definedName>
    <definedName name="_PKM923">'[7]tsl table'!$H$11</definedName>
    <definedName name="_PKM934">'[7]tsl table'!$H$12</definedName>
    <definedName name="_PKM945">'[7]tsl table'!$H$13</definedName>
    <definedName name="_PKM956">'[7]raw data'!$F$21</definedName>
    <definedName name="_PKM967">'[7]raw data'!$F$22</definedName>
    <definedName name="_PKM978">'[7]raw data'!$F$23</definedName>
    <definedName name="_PKM989">'[7]raw data'!$F$24</definedName>
    <definedName name="_SheetCount_">[8]Info!$G$74</definedName>
    <definedName name="_ted1" localSheetId="19">#REF!</definedName>
    <definedName name="_ted1" localSheetId="4">#REF!</definedName>
    <definedName name="_ted1" localSheetId="5">#REF!</definedName>
    <definedName name="_ted1" localSheetId="3">#REF!</definedName>
    <definedName name="_ted1" localSheetId="13">#REF!</definedName>
    <definedName name="_ted1" localSheetId="14">#REF!</definedName>
    <definedName name="_ted1" localSheetId="15">#REF!</definedName>
    <definedName name="_ted1" localSheetId="9">#REF!</definedName>
    <definedName name="_ted1" localSheetId="7">#REF!</definedName>
    <definedName name="_ted1" localSheetId="10">#REF!</definedName>
    <definedName name="_ted1" localSheetId="8">#REF!</definedName>
    <definedName name="_ted1" localSheetId="12">#REF!</definedName>
    <definedName name="_ted1" localSheetId="11">#REF!</definedName>
    <definedName name="_ted1">#REF!</definedName>
    <definedName name="_ted2" localSheetId="19">#REF!</definedName>
    <definedName name="_ted2" localSheetId="4">#REF!</definedName>
    <definedName name="_ted2" localSheetId="5">#REF!</definedName>
    <definedName name="_ted2" localSheetId="3">#REF!</definedName>
    <definedName name="_ted2" localSheetId="13">#REF!</definedName>
    <definedName name="_ted2" localSheetId="14">#REF!</definedName>
    <definedName name="_ted2" localSheetId="15">#REF!</definedName>
    <definedName name="_ted2" localSheetId="9">#REF!</definedName>
    <definedName name="_ted2" localSheetId="7">#REF!</definedName>
    <definedName name="_ted2" localSheetId="10">#REF!</definedName>
    <definedName name="_ted2" localSheetId="8">#REF!</definedName>
    <definedName name="_ted2" localSheetId="12">#REF!</definedName>
    <definedName name="_ted2" localSheetId="11">#REF!</definedName>
    <definedName name="_ted2">#REF!</definedName>
    <definedName name="_TKM79">'[7]raw data'!$E$5</definedName>
    <definedName name="_TKM80">'[7]raw data'!$E$6</definedName>
    <definedName name="_TKM81">'[7]raw data'!$E$7</definedName>
    <definedName name="_TKM82">'[7]raw data'!$E$8</definedName>
    <definedName name="_TKM83">'[7]raw data'!$E$9</definedName>
    <definedName name="_TKM845" localSheetId="19">'[7]tsl table'!#REF!</definedName>
    <definedName name="_TKM845" localSheetId="4">'[7]tsl table'!#REF!</definedName>
    <definedName name="_TKM845" localSheetId="5">'[7]tsl table'!#REF!</definedName>
    <definedName name="_TKM845" localSheetId="3">'[7]tsl table'!#REF!</definedName>
    <definedName name="_TKM845" localSheetId="13">'[7]tsl table'!#REF!</definedName>
    <definedName name="_TKM845" localSheetId="14">'[7]tsl table'!#REF!</definedName>
    <definedName name="_TKM845" localSheetId="15">'[7]tsl table'!#REF!</definedName>
    <definedName name="_TKM845" localSheetId="9">'[7]tsl table'!#REF!</definedName>
    <definedName name="_TKM845" localSheetId="7">'[7]tsl table'!#REF!</definedName>
    <definedName name="_TKM845" localSheetId="10">'[7]tsl table'!#REF!</definedName>
    <definedName name="_TKM845" localSheetId="8">'[7]tsl table'!#REF!</definedName>
    <definedName name="_TKM845" localSheetId="12">'[7]tsl table'!#REF!</definedName>
    <definedName name="_TKM845" localSheetId="11">'[7]tsl table'!#REF!</definedName>
    <definedName name="_TKM845">'[7]tsl table'!#REF!</definedName>
    <definedName name="_TKM856" localSheetId="19">'[7]tsl table'!#REF!</definedName>
    <definedName name="_TKM856" localSheetId="4">'[7]tsl table'!#REF!</definedName>
    <definedName name="_TKM856" localSheetId="5">'[7]tsl table'!#REF!</definedName>
    <definedName name="_TKM856" localSheetId="3">'[7]tsl table'!#REF!</definedName>
    <definedName name="_TKM856" localSheetId="13">'[7]tsl table'!#REF!</definedName>
    <definedName name="_TKM856" localSheetId="14">'[7]tsl table'!#REF!</definedName>
    <definedName name="_TKM856" localSheetId="15">'[7]tsl table'!#REF!</definedName>
    <definedName name="_TKM856" localSheetId="9">'[7]tsl table'!#REF!</definedName>
    <definedName name="_TKM856" localSheetId="7">'[7]tsl table'!#REF!</definedName>
    <definedName name="_TKM856" localSheetId="10">'[7]tsl table'!#REF!</definedName>
    <definedName name="_TKM856" localSheetId="8">'[7]tsl table'!#REF!</definedName>
    <definedName name="_TKM856" localSheetId="12">'[7]tsl table'!#REF!</definedName>
    <definedName name="_TKM856" localSheetId="11">'[7]tsl table'!#REF!</definedName>
    <definedName name="_TKM856">'[7]tsl table'!#REF!</definedName>
    <definedName name="_TKM867" localSheetId="19">'[7]tsl table'!#REF!</definedName>
    <definedName name="_TKM867" localSheetId="4">'[7]tsl table'!#REF!</definedName>
    <definedName name="_TKM867" localSheetId="5">'[7]tsl table'!#REF!</definedName>
    <definedName name="_TKM867" localSheetId="3">'[7]tsl table'!#REF!</definedName>
    <definedName name="_TKM867" localSheetId="13">'[7]tsl table'!#REF!</definedName>
    <definedName name="_TKM867" localSheetId="14">'[7]tsl table'!#REF!</definedName>
    <definedName name="_TKM867" localSheetId="15">'[7]tsl table'!#REF!</definedName>
    <definedName name="_TKM867" localSheetId="9">'[7]tsl table'!#REF!</definedName>
    <definedName name="_TKM867" localSheetId="7">'[7]tsl table'!#REF!</definedName>
    <definedName name="_TKM867" localSheetId="10">'[7]tsl table'!#REF!</definedName>
    <definedName name="_TKM867" localSheetId="8">'[7]tsl table'!#REF!</definedName>
    <definedName name="_TKM867" localSheetId="12">'[7]tsl table'!#REF!</definedName>
    <definedName name="_TKM867" localSheetId="11">'[7]tsl table'!#REF!</definedName>
    <definedName name="_TKM867">'[7]tsl table'!#REF!</definedName>
    <definedName name="_TKM878" localSheetId="19">'[7]tsl table'!#REF!</definedName>
    <definedName name="_TKM878" localSheetId="4">'[7]tsl table'!#REF!</definedName>
    <definedName name="_TKM878" localSheetId="5">'[7]tsl table'!#REF!</definedName>
    <definedName name="_TKM878" localSheetId="3">'[7]tsl table'!#REF!</definedName>
    <definedName name="_TKM878" localSheetId="13">'[7]tsl table'!#REF!</definedName>
    <definedName name="_TKM878" localSheetId="14">'[7]tsl table'!#REF!</definedName>
    <definedName name="_TKM878" localSheetId="15">'[7]tsl table'!#REF!</definedName>
    <definedName name="_TKM878" localSheetId="9">'[7]tsl table'!#REF!</definedName>
    <definedName name="_TKM878" localSheetId="7">'[7]tsl table'!#REF!</definedName>
    <definedName name="_TKM878" localSheetId="10">'[7]tsl table'!#REF!</definedName>
    <definedName name="_TKM878" localSheetId="8">'[7]tsl table'!#REF!</definedName>
    <definedName name="_TKM878" localSheetId="12">'[7]tsl table'!#REF!</definedName>
    <definedName name="_TKM878" localSheetId="11">'[7]tsl table'!#REF!</definedName>
    <definedName name="_TKM878">'[7]tsl table'!#REF!</definedName>
    <definedName name="_TKM889">'[7]tsl table'!$F$7</definedName>
    <definedName name="_TKM890">'[7]tsl table'!$F$8</definedName>
    <definedName name="_TKM901">'[7]tsl table'!$F$9</definedName>
    <definedName name="_TKM912">'[7]tsl table'!$F$10</definedName>
    <definedName name="_TKM923">'[7]tsl table'!$F$11</definedName>
    <definedName name="_TKM934">'[7]tsl table'!$F$12</definedName>
    <definedName name="_TKM945">'[7]tsl table'!$F$13</definedName>
    <definedName name="_TKM956">'[7]raw data'!$E$21</definedName>
    <definedName name="_TKM967">'[7]raw data'!$E$22</definedName>
    <definedName name="_TKM978">'[7]raw data'!$E$23</definedName>
    <definedName name="_TKM989">'[7]raw data'!$E$24</definedName>
    <definedName name="_TSL845">[1]NSEFARES!$H$37</definedName>
    <definedName name="_TSL856">[1]NSEFARES!$H$38</definedName>
    <definedName name="a">'[9]Lookup tables'!$A$3:$B$156</definedName>
    <definedName name="aa">[3]NSEFARES!$C$60</definedName>
    <definedName name="aaa">[3]NSEFARES!$C$61</definedName>
    <definedName name="aaaa">[3]NSEFARES!$C$42</definedName>
    <definedName name="aaaaa">[3]NSEFARES!$C$44</definedName>
    <definedName name="aaaaaa">[3]NSEFARES!$C$62</definedName>
    <definedName name="ab" localSheetId="19">'[2]tsl chart'!#REF!</definedName>
    <definedName name="ab" localSheetId="4">'[2]tsl chart'!#REF!</definedName>
    <definedName name="ab" localSheetId="5">'[2]tsl chart'!#REF!</definedName>
    <definedName name="ab" localSheetId="3">'[2]tsl chart'!#REF!</definedName>
    <definedName name="ab" localSheetId="13">'[2]tsl chart'!#REF!</definedName>
    <definedName name="ab" localSheetId="14">'[2]tsl chart'!#REF!</definedName>
    <definedName name="ab" localSheetId="15">'[2]tsl chart'!#REF!</definedName>
    <definedName name="ab" localSheetId="9">'[2]tsl chart'!#REF!</definedName>
    <definedName name="ab" localSheetId="7">'[2]tsl chart'!#REF!</definedName>
    <definedName name="ab" localSheetId="10">'[2]tsl chart'!#REF!</definedName>
    <definedName name="ab" localSheetId="8">'[2]tsl chart'!#REF!</definedName>
    <definedName name="ab" localSheetId="12">'[2]tsl chart'!#REF!</definedName>
    <definedName name="ab" localSheetId="11">'[2]tsl chart'!#REF!</definedName>
    <definedName name="ab">'[2]tsl chart'!#REF!</definedName>
    <definedName name="activeCell" localSheetId="19">!#REF!</definedName>
    <definedName name="activeCell" localSheetId="4">!#REF!</definedName>
    <definedName name="activeCell" localSheetId="5">!#REF!</definedName>
    <definedName name="activeCell" localSheetId="3">!#REF!</definedName>
    <definedName name="activeCell" localSheetId="13">!#REF!</definedName>
    <definedName name="activeCell" localSheetId="14">!#REF!</definedName>
    <definedName name="activeCell" localSheetId="15">!#REF!</definedName>
    <definedName name="activeCell" localSheetId="9">!#REF!</definedName>
    <definedName name="activeCell" localSheetId="7">!#REF!</definedName>
    <definedName name="activeCell" localSheetId="10">!#REF!</definedName>
    <definedName name="activeCell" localSheetId="8">!#REF!</definedName>
    <definedName name="activeCell" localSheetId="12">!#REF!</definedName>
    <definedName name="activeCell" localSheetId="11">!#REF!</definedName>
    <definedName name="activeCell">!#REF!</definedName>
    <definedName name="annualbudgettemplate" localSheetId="19">#REF!</definedName>
    <definedName name="annualbudgettemplate" localSheetId="4">#REF!</definedName>
    <definedName name="annualbudgettemplate" localSheetId="5">#REF!</definedName>
    <definedName name="annualbudgettemplate" localSheetId="3">#REF!</definedName>
    <definedName name="annualbudgettemplate" localSheetId="13">#REF!</definedName>
    <definedName name="annualbudgettemplate" localSheetId="14">#REF!</definedName>
    <definedName name="annualbudgettemplate" localSheetId="15">#REF!</definedName>
    <definedName name="annualbudgettemplate" localSheetId="9">#REF!</definedName>
    <definedName name="annualbudgettemplate" localSheetId="7">#REF!</definedName>
    <definedName name="annualbudgettemplate" localSheetId="10">#REF!</definedName>
    <definedName name="annualbudgettemplate" localSheetId="8">#REF!</definedName>
    <definedName name="annualbudgettemplate" localSheetId="12">#REF!</definedName>
    <definedName name="annualbudgettemplate" localSheetId="11">#REF!</definedName>
    <definedName name="annualbudgettemplate">#REF!</definedName>
    <definedName name="AnnualKSILW">[10]TMR!$A$30</definedName>
    <definedName name="AnnualKSITLRN">[10]TMR!$A$79</definedName>
    <definedName name="answ3" localSheetId="19">#REF!</definedName>
    <definedName name="answ3" localSheetId="4">#REF!</definedName>
    <definedName name="answ3" localSheetId="5">#REF!</definedName>
    <definedName name="answ3" localSheetId="3">#REF!</definedName>
    <definedName name="answ3" localSheetId="13">#REF!</definedName>
    <definedName name="answ3" localSheetId="14">#REF!</definedName>
    <definedName name="answ3" localSheetId="15">#REF!</definedName>
    <definedName name="answ3" localSheetId="9">#REF!</definedName>
    <definedName name="answ3" localSheetId="7">#REF!</definedName>
    <definedName name="answ3" localSheetId="10">#REF!</definedName>
    <definedName name="answ3" localSheetId="8">#REF!</definedName>
    <definedName name="answ3" localSheetId="12">#REF!</definedName>
    <definedName name="answ3" localSheetId="11">#REF!</definedName>
    <definedName name="answ3">#REF!</definedName>
    <definedName name="answe3" localSheetId="19">#REF!</definedName>
    <definedName name="answe3" localSheetId="4">#REF!</definedName>
    <definedName name="answe3" localSheetId="5">#REF!</definedName>
    <definedName name="answe3" localSheetId="3">#REF!</definedName>
    <definedName name="answe3" localSheetId="13">#REF!</definedName>
    <definedName name="answe3" localSheetId="14">#REF!</definedName>
    <definedName name="answe3" localSheetId="15">#REF!</definedName>
    <definedName name="answe3" localSheetId="9">#REF!</definedName>
    <definedName name="answe3" localSheetId="7">#REF!</definedName>
    <definedName name="answe3" localSheetId="10">#REF!</definedName>
    <definedName name="answe3" localSheetId="8">#REF!</definedName>
    <definedName name="answe3" localSheetId="12">#REF!</definedName>
    <definedName name="answe3" localSheetId="11">#REF!</definedName>
    <definedName name="answe3">#REF!</definedName>
    <definedName name="ANSWER1" localSheetId="19">#REF!</definedName>
    <definedName name="ANSWER1" localSheetId="4">#REF!</definedName>
    <definedName name="ANSWER1" localSheetId="5">#REF!</definedName>
    <definedName name="ANSWER1" localSheetId="3">#REF!</definedName>
    <definedName name="ANSWER1" localSheetId="13">#REF!</definedName>
    <definedName name="ANSWER1" localSheetId="14">#REF!</definedName>
    <definedName name="ANSWER1" localSheetId="15">#REF!</definedName>
    <definedName name="ANSWER1" localSheetId="9">#REF!</definedName>
    <definedName name="ANSWER1" localSheetId="7">#REF!</definedName>
    <definedName name="ANSWER1" localSheetId="10">#REF!</definedName>
    <definedName name="ANSWER1" localSheetId="8">#REF!</definedName>
    <definedName name="ANSWER1" localSheetId="12">#REF!</definedName>
    <definedName name="ANSWER1" localSheetId="11">#REF!</definedName>
    <definedName name="ANSWER1">#REF!</definedName>
    <definedName name="ANSWER2" localSheetId="19">#REF!</definedName>
    <definedName name="ANSWER2" localSheetId="4">#REF!</definedName>
    <definedName name="ANSWER2" localSheetId="5">#REF!</definedName>
    <definedName name="ANSWER2" localSheetId="3">#REF!</definedName>
    <definedName name="ANSWER2" localSheetId="13">#REF!</definedName>
    <definedName name="ANSWER2" localSheetId="14">#REF!</definedName>
    <definedName name="ANSWER2" localSheetId="15">#REF!</definedName>
    <definedName name="ANSWER2" localSheetId="9">#REF!</definedName>
    <definedName name="ANSWER2" localSheetId="7">#REF!</definedName>
    <definedName name="ANSWER2" localSheetId="10">#REF!</definedName>
    <definedName name="ANSWER2" localSheetId="8">#REF!</definedName>
    <definedName name="ANSWER2" localSheetId="12">#REF!</definedName>
    <definedName name="ANSWER2" localSheetId="11">#REF!</definedName>
    <definedName name="ANSWER2">#REF!</definedName>
    <definedName name="ANSWER3" localSheetId="19">#REF!</definedName>
    <definedName name="ANSWER3" localSheetId="4">#REF!</definedName>
    <definedName name="ANSWER3" localSheetId="5">#REF!</definedName>
    <definedName name="ANSWER3" localSheetId="3">#REF!</definedName>
    <definedName name="ANSWER3" localSheetId="13">#REF!</definedName>
    <definedName name="ANSWER3" localSheetId="14">#REF!</definedName>
    <definedName name="ANSWER3" localSheetId="15">#REF!</definedName>
    <definedName name="ANSWER3" localSheetId="9">#REF!</definedName>
    <definedName name="ANSWER3" localSheetId="7">#REF!</definedName>
    <definedName name="ANSWER3" localSheetId="10">#REF!</definedName>
    <definedName name="ANSWER3" localSheetId="8">#REF!</definedName>
    <definedName name="ANSWER3" localSheetId="12">#REF!</definedName>
    <definedName name="ANSWER3" localSheetId="11">#REF!</definedName>
    <definedName name="ANSWER3">#REF!</definedName>
    <definedName name="AppsasPerCentCCPCN">[5]CC_PCN!$A$434</definedName>
    <definedName name="Arrests">'[5]TP Data'!$A$177</definedName>
    <definedName name="ASBCalls">'[5]TP Data'!$A$91</definedName>
    <definedName name="ayear">[11]RAWDATA!$J$2</definedName>
    <definedName name="b">'[9]Lookup tables'!$C$3:$D$15</definedName>
    <definedName name="BMRLONDONKSI">[10]BMR!$A$8</definedName>
    <definedName name="BMRLONDONSlight">[10]BMR!$A$54</definedName>
    <definedName name="BMRTLRNKSI">[10]BMR!$A$31</definedName>
    <definedName name="BMRTLRNSlight">[10]BMR!$A$76</definedName>
    <definedName name="bprndata" localSheetId="19">#REF!</definedName>
    <definedName name="bprndata" localSheetId="4">#REF!</definedName>
    <definedName name="bprndata" localSheetId="5">#REF!</definedName>
    <definedName name="bprndata" localSheetId="3">#REF!</definedName>
    <definedName name="bprndata" localSheetId="13">#REF!</definedName>
    <definedName name="bprndata" localSheetId="14">#REF!</definedName>
    <definedName name="bprndata" localSheetId="15">#REF!</definedName>
    <definedName name="bprndata" localSheetId="9">#REF!</definedName>
    <definedName name="bprndata" localSheetId="7">#REF!</definedName>
    <definedName name="bprndata" localSheetId="10">#REF!</definedName>
    <definedName name="bprndata" localSheetId="8">#REF!</definedName>
    <definedName name="bprndata" localSheetId="12">#REF!</definedName>
    <definedName name="bprndata" localSheetId="11">#REF!</definedName>
    <definedName name="bprndata">#REF!</definedName>
    <definedName name="buslanepcnappealrate">'[5]TE data'!$A$103</definedName>
    <definedName name="buslanepcnreprate">'[5]TE data'!$A$179</definedName>
    <definedName name="buslanePCNsIssued">'[5]TE data'!$A$12</definedName>
    <definedName name="BusPLanTargets" localSheetId="19">#REF!</definedName>
    <definedName name="BusPLanTargets" localSheetId="4">#REF!</definedName>
    <definedName name="BusPLanTargets" localSheetId="5">#REF!</definedName>
    <definedName name="BusPLanTargets" localSheetId="3">#REF!</definedName>
    <definedName name="BusPLanTargets" localSheetId="13">#REF!</definedName>
    <definedName name="BusPLanTargets" localSheetId="14">#REF!</definedName>
    <definedName name="BusPLanTargets" localSheetId="15">#REF!</definedName>
    <definedName name="BusPLanTargets" localSheetId="9">#REF!</definedName>
    <definedName name="BusPLanTargets" localSheetId="7">#REF!</definedName>
    <definedName name="BusPLanTargets" localSheetId="10">#REF!</definedName>
    <definedName name="BusPLanTargets" localSheetId="8">#REF!</definedName>
    <definedName name="BusPLanTargets" localSheetId="12">#REF!</definedName>
    <definedName name="BusPLanTargets" localSheetId="11">#REF!</definedName>
    <definedName name="BusPLanTargets">#REF!</definedName>
    <definedName name="BusTicketIregularityReports">'[5]BE data'!$A$10</definedName>
    <definedName name="BVPIPlan2003">[10]BVPIPlanReview!$A$104</definedName>
    <definedName name="BVPIPlan2004">[10]BVPIPlanReview!$A$40</definedName>
    <definedName name="BVPIPlanHalf2004">[10]BVPIPlanReview!$A$71</definedName>
    <definedName name="BVPIPlanLiveData" localSheetId="19">#REF!</definedName>
    <definedName name="BVPIPlanLiveData" localSheetId="4">#REF!</definedName>
    <definedName name="BVPIPlanLiveData" localSheetId="5">#REF!</definedName>
    <definedName name="BVPIPlanLiveData" localSheetId="3">#REF!</definedName>
    <definedName name="BVPIPlanLiveData" localSheetId="13">#REF!</definedName>
    <definedName name="BVPIPlanLiveData" localSheetId="14">#REF!</definedName>
    <definedName name="BVPIPlanLiveData" localSheetId="15">#REF!</definedName>
    <definedName name="BVPIPlanLiveData" localSheetId="9">#REF!</definedName>
    <definedName name="BVPIPlanLiveData" localSheetId="7">#REF!</definedName>
    <definedName name="BVPIPlanLiveData" localSheetId="10">#REF!</definedName>
    <definedName name="BVPIPlanLiveData" localSheetId="8">#REF!</definedName>
    <definedName name="BVPIPlanLiveData" localSheetId="12">#REF!</definedName>
    <definedName name="BVPIPlanLiveData" localSheetId="11">#REF!</definedName>
    <definedName name="BVPIPlanLiveData">#REF!</definedName>
    <definedName name="byear">[11]RAWDATA!$L$2</definedName>
    <definedName name="CallCentreQueueTIme">[5]CC_PCN!$A$119</definedName>
    <definedName name="CategoryTitle" localSheetId="19">!#REF!</definedName>
    <definedName name="CategoryTitle" localSheetId="4">!#REF!</definedName>
    <definedName name="CategoryTitle" localSheetId="5">!#REF!</definedName>
    <definedName name="CategoryTitle" localSheetId="3">!#REF!</definedName>
    <definedName name="CategoryTitle" localSheetId="13">!#REF!</definedName>
    <definedName name="CategoryTitle" localSheetId="14">!#REF!</definedName>
    <definedName name="CategoryTitle" localSheetId="15">!#REF!</definedName>
    <definedName name="CategoryTitle" localSheetId="9">!#REF!</definedName>
    <definedName name="CategoryTitle" localSheetId="7">!#REF!</definedName>
    <definedName name="CategoryTitle" localSheetId="10">!#REF!</definedName>
    <definedName name="CategoryTitle" localSheetId="8">!#REF!</definedName>
    <definedName name="CategoryTitle" localSheetId="12">!#REF!</definedName>
    <definedName name="CategoryTitle" localSheetId="11">!#REF!</definedName>
    <definedName name="CategoryTitle">!#REF!</definedName>
    <definedName name="CCIncome">[5]CC_PCN!$A$15</definedName>
    <definedName name="CCPCNIncome">[5]CC_PCN!$A$224</definedName>
    <definedName name="chart" localSheetId="19">'[12]1997'!$A$7,'[12]1997'!$L$7,'[12]1997'!$M$7,'[12]1997'!#REF!,'[12]1997'!$A$10,'[12]1997'!$A$11,'[12]1997'!$L$10,'[12]1997'!$L$11,'[12]1997'!$M$10,'[12]1997'!$M$11,'[12]1997'!#REF!,'[12]1997'!#REF!,'[12]1997'!$Q$20,'[12]1997'!$L$19,'[12]1997'!$M$19,'[12]1997'!#REF!</definedName>
    <definedName name="chart" localSheetId="4">'[12]1997'!$A$7,'[12]1997'!$L$7,'[12]1997'!$M$7,'[12]1997'!#REF!,'[12]1997'!$A$10,'[12]1997'!$A$11,'[12]1997'!$L$10,'[12]1997'!$L$11,'[12]1997'!$M$10,'[12]1997'!$M$11,'[12]1997'!#REF!,'[12]1997'!#REF!,'[12]1997'!$Q$20,'[12]1997'!$L$19,'[12]1997'!$M$19,'[12]1997'!#REF!</definedName>
    <definedName name="chart" localSheetId="5">'[12]1997'!$A$7,'[12]1997'!$L$7,'[12]1997'!$M$7,'[12]1997'!#REF!,'[12]1997'!$A$10,'[12]1997'!$A$11,'[12]1997'!$L$10,'[12]1997'!$L$11,'[12]1997'!$M$10,'[12]1997'!$M$11,'[12]1997'!#REF!,'[12]1997'!#REF!,'[12]1997'!$Q$20,'[12]1997'!$L$19,'[12]1997'!$M$19,'[12]1997'!#REF!</definedName>
    <definedName name="chart" localSheetId="3">'[12]1997'!$A$7,'[12]1997'!$L$7,'[12]1997'!$M$7,'[12]1997'!#REF!,'[12]1997'!$A$10,'[12]1997'!$A$11,'[12]1997'!$L$10,'[12]1997'!$L$11,'[12]1997'!$M$10,'[12]1997'!$M$11,'[12]1997'!#REF!,'[12]1997'!#REF!,'[12]1997'!$Q$20,'[12]1997'!$L$19,'[12]1997'!$M$19,'[12]1997'!#REF!</definedName>
    <definedName name="chart" localSheetId="13">'[12]1997'!$A$7,'[12]1997'!$L$7,'[12]1997'!$M$7,'[12]1997'!#REF!,'[12]1997'!$A$10,'[12]1997'!$A$11,'[12]1997'!$L$10,'[12]1997'!$L$11,'[12]1997'!$M$10,'[12]1997'!$M$11,'[12]1997'!#REF!,'[12]1997'!#REF!,'[12]1997'!$Q$20,'[12]1997'!$L$19,'[12]1997'!$M$19,'[12]1997'!#REF!</definedName>
    <definedName name="chart" localSheetId="14">'[12]1997'!$A$7,'[12]1997'!$L$7,'[12]1997'!$M$7,'[12]1997'!#REF!,'[12]1997'!$A$10,'[12]1997'!$A$11,'[12]1997'!$L$10,'[12]1997'!$L$11,'[12]1997'!$M$10,'[12]1997'!$M$11,'[12]1997'!#REF!,'[12]1997'!#REF!,'[12]1997'!$Q$20,'[12]1997'!$L$19,'[12]1997'!$M$19,'[12]1997'!#REF!</definedName>
    <definedName name="chart" localSheetId="15">'[12]1997'!$A$7,'[12]1997'!$L$7,'[12]1997'!$M$7,'[12]1997'!#REF!,'[12]1997'!$A$10,'[12]1997'!$A$11,'[12]1997'!$L$10,'[12]1997'!$L$11,'[12]1997'!$M$10,'[12]1997'!$M$11,'[12]1997'!#REF!,'[12]1997'!#REF!,'[12]1997'!$Q$20,'[12]1997'!$L$19,'[12]1997'!$M$19,'[12]1997'!#REF!</definedName>
    <definedName name="chart" localSheetId="9">'[12]1997'!$A$7,'[12]1997'!$L$7,'[12]1997'!$M$7,'[12]1997'!#REF!,'[12]1997'!$A$10,'[12]1997'!$A$11,'[12]1997'!$L$10,'[12]1997'!$L$11,'[12]1997'!$M$10,'[12]1997'!$M$11,'[12]1997'!#REF!,'[12]1997'!#REF!,'[12]1997'!$Q$20,'[12]1997'!$L$19,'[12]1997'!$M$19,'[12]1997'!#REF!</definedName>
    <definedName name="chart" localSheetId="7">'[12]1997'!$A$7,'[12]1997'!$L$7,'[12]1997'!$M$7,'[12]1997'!#REF!,'[12]1997'!$A$10,'[12]1997'!$A$11,'[12]1997'!$L$10,'[12]1997'!$L$11,'[12]1997'!$M$10,'[12]1997'!$M$11,'[12]1997'!#REF!,'[12]1997'!#REF!,'[12]1997'!$Q$20,'[12]1997'!$L$19,'[12]1997'!$M$19,'[12]1997'!#REF!</definedName>
    <definedName name="chart" localSheetId="10">'[12]1997'!$A$7,'[12]1997'!$L$7,'[12]1997'!$M$7,'[12]1997'!#REF!,'[12]1997'!$A$10,'[12]1997'!$A$11,'[12]1997'!$L$10,'[12]1997'!$L$11,'[12]1997'!$M$10,'[12]1997'!$M$11,'[12]1997'!#REF!,'[12]1997'!#REF!,'[12]1997'!$Q$20,'[12]1997'!$L$19,'[12]1997'!$M$19,'[12]1997'!#REF!</definedName>
    <definedName name="chart" localSheetId="8">'[12]1997'!$A$7,'[12]1997'!$L$7,'[12]1997'!$M$7,'[12]1997'!#REF!,'[12]1997'!$A$10,'[12]1997'!$A$11,'[12]1997'!$L$10,'[12]1997'!$L$11,'[12]1997'!$M$10,'[12]1997'!$M$11,'[12]1997'!#REF!,'[12]1997'!#REF!,'[12]1997'!$Q$20,'[12]1997'!$L$19,'[12]1997'!$M$19,'[12]1997'!#REF!</definedName>
    <definedName name="chart" localSheetId="12">'[12]1997'!$A$7,'[12]1997'!$L$7,'[12]1997'!$M$7,'[12]1997'!#REF!,'[12]1997'!$A$10,'[12]1997'!$A$11,'[12]1997'!$L$10,'[12]1997'!$L$11,'[12]1997'!$M$10,'[12]1997'!$M$11,'[12]1997'!#REF!,'[12]1997'!#REF!,'[12]1997'!$Q$20,'[12]1997'!$L$19,'[12]1997'!$M$19,'[12]1997'!#REF!</definedName>
    <definedName name="chart" localSheetId="11">'[12]1997'!$A$7,'[12]1997'!$L$7,'[12]1997'!$M$7,'[12]1997'!#REF!,'[12]1997'!$A$10,'[12]1997'!$A$11,'[12]1997'!$L$10,'[12]1997'!$L$11,'[12]1997'!$M$10,'[12]1997'!$M$11,'[12]1997'!#REF!,'[12]1997'!#REF!,'[12]1997'!$Q$20,'[12]1997'!$L$19,'[12]1997'!$M$19,'[12]1997'!#REF!</definedName>
    <definedName name="chart">'[12]1997'!$A$7,'[12]1997'!$L$7,'[12]1997'!$M$7,'[12]1997'!#REF!,'[12]1997'!$A$10,'[12]1997'!$A$11,'[12]1997'!$L$10,'[12]1997'!$L$11,'[12]1997'!$M$10,'[12]1997'!$M$11,'[12]1997'!#REF!,'[12]1997'!#REF!,'[12]1997'!$Q$20,'[12]1997'!$L$19,'[12]1997'!$M$19,'[12]1997'!#REF!</definedName>
    <definedName name="Chart2">'[12]1997'!$R$3:$U$5,'[12]1997'!$R$8:$U$9,'[12]1997'!$R$17:$U$17,'[12]1997'!$R$27:$U$28</definedName>
    <definedName name="ChartA" localSheetId="19">#REF!</definedName>
    <definedName name="ChartA" localSheetId="4">#REF!</definedName>
    <definedName name="ChartA" localSheetId="5">#REF!</definedName>
    <definedName name="ChartA" localSheetId="3">#REF!</definedName>
    <definedName name="ChartA" localSheetId="13">#REF!</definedName>
    <definedName name="ChartA" localSheetId="14">#REF!</definedName>
    <definedName name="ChartA" localSheetId="15">#REF!</definedName>
    <definedName name="ChartA" localSheetId="9">#REF!</definedName>
    <definedName name="ChartA" localSheetId="7">#REF!</definedName>
    <definedName name="ChartA" localSheetId="10">#REF!</definedName>
    <definedName name="ChartA" localSheetId="8">#REF!</definedName>
    <definedName name="ChartA" localSheetId="12">#REF!</definedName>
    <definedName name="ChartA" localSheetId="11">#REF!</definedName>
    <definedName name="ChartA">#REF!</definedName>
    <definedName name="ChartB" localSheetId="19">#REF!</definedName>
    <definedName name="ChartB" localSheetId="4">#REF!</definedName>
    <definedName name="ChartB" localSheetId="5">#REF!</definedName>
    <definedName name="ChartB" localSheetId="3">#REF!</definedName>
    <definedName name="ChartB" localSheetId="13">#REF!</definedName>
    <definedName name="ChartB" localSheetId="14">#REF!</definedName>
    <definedName name="ChartB" localSheetId="15">#REF!</definedName>
    <definedName name="ChartB" localSheetId="9">#REF!</definedName>
    <definedName name="ChartB" localSheetId="7">#REF!</definedName>
    <definedName name="ChartB" localSheetId="10">#REF!</definedName>
    <definedName name="ChartB" localSheetId="8">#REF!</definedName>
    <definedName name="ChartB" localSheetId="12">#REF!</definedName>
    <definedName name="ChartB" localSheetId="11">#REF!</definedName>
    <definedName name="ChartB">#REF!</definedName>
    <definedName name="ChartC" localSheetId="19">#REF!</definedName>
    <definedName name="ChartC" localSheetId="4">#REF!</definedName>
    <definedName name="ChartC" localSheetId="5">#REF!</definedName>
    <definedName name="ChartC" localSheetId="3">#REF!</definedName>
    <definedName name="ChartC" localSheetId="13">#REF!</definedName>
    <definedName name="ChartC" localSheetId="14">#REF!</definedName>
    <definedName name="ChartC" localSheetId="15">#REF!</definedName>
    <definedName name="ChartC" localSheetId="9">#REF!</definedName>
    <definedName name="ChartC" localSheetId="7">#REF!</definedName>
    <definedName name="ChartC" localSheetId="10">#REF!</definedName>
    <definedName name="ChartC" localSheetId="8">#REF!</definedName>
    <definedName name="ChartC" localSheetId="12">#REF!</definedName>
    <definedName name="ChartC" localSheetId="11">#REF!</definedName>
    <definedName name="ChartC">#REF!</definedName>
    <definedName name="ChartD" localSheetId="19">#REF!</definedName>
    <definedName name="ChartD" localSheetId="4">#REF!</definedName>
    <definedName name="ChartD" localSheetId="5">#REF!</definedName>
    <definedName name="ChartD" localSheetId="3">#REF!</definedName>
    <definedName name="ChartD" localSheetId="13">#REF!</definedName>
    <definedName name="ChartD" localSheetId="14">#REF!</definedName>
    <definedName name="ChartD" localSheetId="15">#REF!</definedName>
    <definedName name="ChartD" localSheetId="9">#REF!</definedName>
    <definedName name="ChartD" localSheetId="7">#REF!</definedName>
    <definedName name="ChartD" localSheetId="10">#REF!</definedName>
    <definedName name="ChartD" localSheetId="8">#REF!</definedName>
    <definedName name="ChartD" localSheetId="12">#REF!</definedName>
    <definedName name="ChartD" localSheetId="11">#REF!</definedName>
    <definedName name="ChartD">#REF!</definedName>
    <definedName name="charte">[4]T1_Demand!$A$353</definedName>
    <definedName name="ChartF" localSheetId="19">'[5]Bus Data'!#REF!</definedName>
    <definedName name="ChartF" localSheetId="4">'[5]Bus Data'!#REF!</definedName>
    <definedName name="ChartF" localSheetId="5">'[5]Bus Data'!#REF!</definedName>
    <definedName name="ChartF" localSheetId="3">'[5]Bus Data'!#REF!</definedName>
    <definedName name="ChartF" localSheetId="13">'[5]Bus Data'!#REF!</definedName>
    <definedName name="ChartF" localSheetId="14">'[5]Bus Data'!#REF!</definedName>
    <definedName name="ChartF" localSheetId="15">'[5]Bus Data'!#REF!</definedName>
    <definedName name="ChartF" localSheetId="9">'[5]Bus Data'!#REF!</definedName>
    <definedName name="ChartF" localSheetId="7">'[5]Bus Data'!#REF!</definedName>
    <definedName name="ChartF" localSheetId="10">'[5]Bus Data'!#REF!</definedName>
    <definedName name="ChartF" localSheetId="8">'[5]Bus Data'!#REF!</definedName>
    <definedName name="ChartF" localSheetId="12">'[5]Bus Data'!#REF!</definedName>
    <definedName name="ChartF" localSheetId="11">'[5]Bus Data'!#REF!</definedName>
    <definedName name="ChartF">'[5]Bus Data'!#REF!</definedName>
    <definedName name="Chartg" localSheetId="19">'[5]Bus Data'!#REF!</definedName>
    <definedName name="Chartg" localSheetId="4">'[5]Bus Data'!#REF!</definedName>
    <definedName name="Chartg" localSheetId="5">'[5]Bus Data'!#REF!</definedName>
    <definedName name="Chartg" localSheetId="3">'[5]Bus Data'!#REF!</definedName>
    <definedName name="Chartg" localSheetId="13">'[5]Bus Data'!#REF!</definedName>
    <definedName name="Chartg" localSheetId="14">'[5]Bus Data'!#REF!</definedName>
    <definedName name="Chartg" localSheetId="15">'[5]Bus Data'!#REF!</definedName>
    <definedName name="Chartg" localSheetId="9">'[5]Bus Data'!#REF!</definedName>
    <definedName name="Chartg" localSheetId="7">'[5]Bus Data'!#REF!</definedName>
    <definedName name="Chartg" localSheetId="10">'[5]Bus Data'!#REF!</definedName>
    <definedName name="Chartg" localSheetId="8">'[5]Bus Data'!#REF!</definedName>
    <definedName name="Chartg" localSheetId="12">'[5]Bus Data'!#REF!</definedName>
    <definedName name="Chartg" localSheetId="11">'[5]Bus Data'!#REF!</definedName>
    <definedName name="Chartg">'[5]Bus Data'!#REF!</definedName>
    <definedName name="ChartH" localSheetId="19">'[5]Bus Data'!#REF!</definedName>
    <definedName name="ChartH" localSheetId="4">'[5]Bus Data'!#REF!</definedName>
    <definedName name="ChartH" localSheetId="5">'[5]Bus Data'!#REF!</definedName>
    <definedName name="ChartH" localSheetId="3">'[5]Bus Data'!#REF!</definedName>
    <definedName name="ChartH" localSheetId="13">'[5]Bus Data'!#REF!</definedName>
    <definedName name="ChartH" localSheetId="14">'[5]Bus Data'!#REF!</definedName>
    <definedName name="ChartH" localSheetId="15">'[5]Bus Data'!#REF!</definedName>
    <definedName name="ChartH" localSheetId="9">'[5]Bus Data'!#REF!</definedName>
    <definedName name="ChartH" localSheetId="7">'[5]Bus Data'!#REF!</definedName>
    <definedName name="ChartH" localSheetId="10">'[5]Bus Data'!#REF!</definedName>
    <definedName name="ChartH" localSheetId="8">'[5]Bus Data'!#REF!</definedName>
    <definedName name="ChartH" localSheetId="12">'[5]Bus Data'!#REF!</definedName>
    <definedName name="ChartH" localSheetId="11">'[5]Bus Data'!#REF!</definedName>
    <definedName name="ChartH">'[5]Bus Data'!#REF!</definedName>
    <definedName name="ChartI" localSheetId="19">'[5]Bus Data'!#REF!</definedName>
    <definedName name="ChartI" localSheetId="4">'[5]Bus Data'!#REF!</definedName>
    <definedName name="ChartI" localSheetId="5">'[5]Bus Data'!#REF!</definedName>
    <definedName name="ChartI" localSheetId="3">'[5]Bus Data'!#REF!</definedName>
    <definedName name="ChartI" localSheetId="13">'[5]Bus Data'!#REF!</definedName>
    <definedName name="ChartI" localSheetId="14">'[5]Bus Data'!#REF!</definedName>
    <definedName name="ChartI" localSheetId="15">'[5]Bus Data'!#REF!</definedName>
    <definedName name="ChartI" localSheetId="9">'[5]Bus Data'!#REF!</definedName>
    <definedName name="ChartI" localSheetId="7">'[5]Bus Data'!#REF!</definedName>
    <definedName name="ChartI" localSheetId="10">'[5]Bus Data'!#REF!</definedName>
    <definedName name="ChartI" localSheetId="8">'[5]Bus Data'!#REF!</definedName>
    <definedName name="ChartI" localSheetId="12">'[5]Bus Data'!#REF!</definedName>
    <definedName name="ChartI" localSheetId="11">'[5]Bus Data'!#REF!</definedName>
    <definedName name="ChartI">'[5]Bus Data'!#REF!</definedName>
    <definedName name="ChartL">[6]SafetyCharts!$A$8</definedName>
    <definedName name="ChartN">[6]SafetyCharts!$A$15</definedName>
    <definedName name="charts2">[13]period!$B$61:$K$96</definedName>
    <definedName name="charts2W">[13]periodW!$B$61:$M$96</definedName>
    <definedName name="choi3" localSheetId="19">#REF!</definedName>
    <definedName name="choi3" localSheetId="4">#REF!</definedName>
    <definedName name="choi3" localSheetId="5">#REF!</definedName>
    <definedName name="choi3" localSheetId="3">#REF!</definedName>
    <definedName name="choi3" localSheetId="13">#REF!</definedName>
    <definedName name="choi3" localSheetId="14">#REF!</definedName>
    <definedName name="choi3" localSheetId="15">#REF!</definedName>
    <definedName name="choi3" localSheetId="9">#REF!</definedName>
    <definedName name="choi3" localSheetId="7">#REF!</definedName>
    <definedName name="choi3" localSheetId="10">#REF!</definedName>
    <definedName name="choi3" localSheetId="8">#REF!</definedName>
    <definedName name="choi3" localSheetId="12">#REF!</definedName>
    <definedName name="choi3" localSheetId="11">#REF!</definedName>
    <definedName name="choi3">#REF!</definedName>
    <definedName name="choic2" localSheetId="19">#REF!</definedName>
    <definedName name="choic2" localSheetId="4">#REF!</definedName>
    <definedName name="choic2" localSheetId="5">#REF!</definedName>
    <definedName name="choic2" localSheetId="3">#REF!</definedName>
    <definedName name="choic2" localSheetId="13">#REF!</definedName>
    <definedName name="choic2" localSheetId="14">#REF!</definedName>
    <definedName name="choic2" localSheetId="15">#REF!</definedName>
    <definedName name="choic2" localSheetId="9">#REF!</definedName>
    <definedName name="choic2" localSheetId="7">#REF!</definedName>
    <definedName name="choic2" localSheetId="10">#REF!</definedName>
    <definedName name="choic2" localSheetId="8">#REF!</definedName>
    <definedName name="choic2" localSheetId="12">#REF!</definedName>
    <definedName name="choic2" localSheetId="11">#REF!</definedName>
    <definedName name="choic2">#REF!</definedName>
    <definedName name="CHOICE1" localSheetId="19">#REF!</definedName>
    <definedName name="CHOICE1" localSheetId="4">#REF!</definedName>
    <definedName name="CHOICE1" localSheetId="5">#REF!</definedName>
    <definedName name="CHOICE1" localSheetId="3">#REF!</definedName>
    <definedName name="CHOICE1" localSheetId="13">#REF!</definedName>
    <definedName name="CHOICE1" localSheetId="14">#REF!</definedName>
    <definedName name="CHOICE1" localSheetId="15">#REF!</definedName>
    <definedName name="CHOICE1" localSheetId="9">#REF!</definedName>
    <definedName name="CHOICE1" localSheetId="7">#REF!</definedName>
    <definedName name="CHOICE1" localSheetId="10">#REF!</definedName>
    <definedName name="CHOICE1" localSheetId="8">#REF!</definedName>
    <definedName name="CHOICE1" localSheetId="12">#REF!</definedName>
    <definedName name="CHOICE1" localSheetId="11">#REF!</definedName>
    <definedName name="CHOICE1">#REF!</definedName>
    <definedName name="CHOICE2" localSheetId="19">#REF!</definedName>
    <definedName name="CHOICE2" localSheetId="4">#REF!</definedName>
    <definedName name="CHOICE2" localSheetId="5">#REF!</definedName>
    <definedName name="CHOICE2" localSheetId="3">#REF!</definedName>
    <definedName name="CHOICE2" localSheetId="13">#REF!</definedName>
    <definedName name="CHOICE2" localSheetId="14">#REF!</definedName>
    <definedName name="CHOICE2" localSheetId="15">#REF!</definedName>
    <definedName name="CHOICE2" localSheetId="9">#REF!</definedName>
    <definedName name="CHOICE2" localSheetId="7">#REF!</definedName>
    <definedName name="CHOICE2" localSheetId="10">#REF!</definedName>
    <definedName name="CHOICE2" localSheetId="8">#REF!</definedName>
    <definedName name="CHOICE2" localSheetId="12">#REF!</definedName>
    <definedName name="CHOICE2" localSheetId="11">#REF!</definedName>
    <definedName name="CHOICE2">#REF!</definedName>
    <definedName name="CHOICE3" localSheetId="19">#REF!</definedName>
    <definedName name="CHOICE3" localSheetId="4">#REF!</definedName>
    <definedName name="CHOICE3" localSheetId="5">#REF!</definedName>
    <definedName name="CHOICE3" localSheetId="3">#REF!</definedName>
    <definedName name="CHOICE3" localSheetId="13">#REF!</definedName>
    <definedName name="CHOICE3" localSheetId="14">#REF!</definedName>
    <definedName name="CHOICE3" localSheetId="15">#REF!</definedName>
    <definedName name="CHOICE3" localSheetId="9">#REF!</definedName>
    <definedName name="CHOICE3" localSheetId="7">#REF!</definedName>
    <definedName name="CHOICE3" localSheetId="10">#REF!</definedName>
    <definedName name="CHOICE3" localSheetId="8">#REF!</definedName>
    <definedName name="CHOICE3" localSheetId="12">#REF!</definedName>
    <definedName name="CHOICE3" localSheetId="11">#REF!</definedName>
    <definedName name="CHOICE3">#REF!</definedName>
    <definedName name="ChrisLinesSumm" localSheetId="19">#REF!</definedName>
    <definedName name="ChrisLinesSumm" localSheetId="4">#REF!</definedName>
    <definedName name="ChrisLinesSumm" localSheetId="5">#REF!</definedName>
    <definedName name="ChrisLinesSumm" localSheetId="3">#REF!</definedName>
    <definedName name="ChrisLinesSumm" localSheetId="13">#REF!</definedName>
    <definedName name="ChrisLinesSumm" localSheetId="14">#REF!</definedName>
    <definedName name="ChrisLinesSumm" localSheetId="15">#REF!</definedName>
    <definedName name="ChrisLinesSumm" localSheetId="9">#REF!</definedName>
    <definedName name="ChrisLinesSumm" localSheetId="7">#REF!</definedName>
    <definedName name="ChrisLinesSumm" localSheetId="10">#REF!</definedName>
    <definedName name="ChrisLinesSumm" localSheetId="8">#REF!</definedName>
    <definedName name="ChrisLinesSumm" localSheetId="12">#REF!</definedName>
    <definedName name="ChrisLinesSumm" localSheetId="11">#REF!</definedName>
    <definedName name="ChrisLinesSumm">#REF!</definedName>
    <definedName name="CIOCyclingCounts" localSheetId="19">#REF!</definedName>
    <definedName name="CIOCyclingCounts" localSheetId="4">#REF!</definedName>
    <definedName name="CIOCyclingCounts" localSheetId="5">#REF!</definedName>
    <definedName name="CIOCyclingCounts" localSheetId="3">#REF!</definedName>
    <definedName name="CIOCyclingCounts" localSheetId="13">#REF!</definedName>
    <definedName name="CIOCyclingCounts" localSheetId="14">#REF!</definedName>
    <definedName name="CIOCyclingCounts" localSheetId="15">#REF!</definedName>
    <definedName name="CIOCyclingCounts" localSheetId="9">#REF!</definedName>
    <definedName name="CIOCyclingCounts" localSheetId="7">#REF!</definedName>
    <definedName name="CIOCyclingCounts" localSheetId="10">#REF!</definedName>
    <definedName name="CIOCyclingCounts" localSheetId="8">#REF!</definedName>
    <definedName name="CIOCyclingCounts" localSheetId="12">#REF!</definedName>
    <definedName name="CIOCyclingCounts" localSheetId="11">#REF!</definedName>
    <definedName name="CIOCyclingCounts">#REF!</definedName>
    <definedName name="CompleteCharts">[4]T1_Demand!$B$8</definedName>
    <definedName name="CORRIDOR_NAME">'[14]Lookup tables'!$C$3:$D$15</definedName>
    <definedName name="corridor_names">'[15]Lookup tables'!$C$3:$D$19</definedName>
    <definedName name="COST" localSheetId="19">#REF!</definedName>
    <definedName name="COST" localSheetId="4">#REF!</definedName>
    <definedName name="COST" localSheetId="5">#REF!</definedName>
    <definedName name="COST" localSheetId="3">#REF!</definedName>
    <definedName name="COST" localSheetId="13">#REF!</definedName>
    <definedName name="COST" localSheetId="14">#REF!</definedName>
    <definedName name="COST" localSheetId="15">#REF!</definedName>
    <definedName name="COST" localSheetId="9">#REF!</definedName>
    <definedName name="COST" localSheetId="7">#REF!</definedName>
    <definedName name="COST" localSheetId="10">#REF!</definedName>
    <definedName name="COST" localSheetId="8">#REF!</definedName>
    <definedName name="COST" localSheetId="12">#REF!</definedName>
    <definedName name="COST" localSheetId="11">#REF!</definedName>
    <definedName name="COST">#REF!</definedName>
    <definedName name="CyclingCIOYronYr" localSheetId="19">#REF!</definedName>
    <definedName name="CyclingCIOYronYr" localSheetId="4">#REF!</definedName>
    <definedName name="CyclingCIOYronYr" localSheetId="5">#REF!</definedName>
    <definedName name="CyclingCIOYronYr" localSheetId="3">#REF!</definedName>
    <definedName name="CyclingCIOYronYr" localSheetId="13">#REF!</definedName>
    <definedName name="CyclingCIOYronYr" localSheetId="14">#REF!</definedName>
    <definedName name="CyclingCIOYronYr" localSheetId="15">#REF!</definedName>
    <definedName name="CyclingCIOYronYr" localSheetId="9">#REF!</definedName>
    <definedName name="CyclingCIOYronYr" localSheetId="7">#REF!</definedName>
    <definedName name="CyclingCIOYronYr" localSheetId="10">#REF!</definedName>
    <definedName name="CyclingCIOYronYr" localSheetId="8">#REF!</definedName>
    <definedName name="CyclingCIOYronYr" localSheetId="12">#REF!</definedName>
    <definedName name="CyclingCIOYronYr" localSheetId="11">#REF!</definedName>
    <definedName name="CyclingCIOYronYr">#REF!</definedName>
    <definedName name="CyclingTLRN">[5]All_Pedal_Cycles_info!$A$8</definedName>
    <definedName name="CyclingTLRNTargets">[5]All_Pedal_Cycles_info!$A$12</definedName>
    <definedName name="CyclingTLRNYronYrGrowth">[5]All_Pedal_Cycles_info!$A$10</definedName>
    <definedName name="cyear">[11]RAWDATA!$J$2</definedName>
    <definedName name="d">'[9]Lookup tables'!$P$3:$Q$8</definedName>
    <definedName name="data" localSheetId="19">#REF!</definedName>
    <definedName name="data" localSheetId="4">#REF!</definedName>
    <definedName name="data" localSheetId="5">#REF!</definedName>
    <definedName name="data" localSheetId="3">#REF!</definedName>
    <definedName name="data" localSheetId="13">#REF!</definedName>
    <definedName name="data" localSheetId="14">#REF!</definedName>
    <definedName name="data" localSheetId="15">#REF!</definedName>
    <definedName name="data" localSheetId="9">#REF!</definedName>
    <definedName name="data" localSheetId="7">#REF!</definedName>
    <definedName name="data" localSheetId="10">#REF!</definedName>
    <definedName name="data" localSheetId="8">#REF!</definedName>
    <definedName name="data" localSheetId="12">#REF!</definedName>
    <definedName name="data" localSheetId="11">#REF!</definedName>
    <definedName name="data">#REF!</definedName>
    <definedName name="day_names">'[15]Lookup tables'!$M$3:$N$9</definedName>
    <definedName name="dgdsfyh" localSheetId="19">!#REF!</definedName>
    <definedName name="dgdsfyh" localSheetId="4">!#REF!</definedName>
    <definedName name="dgdsfyh" localSheetId="5">!#REF!</definedName>
    <definedName name="dgdsfyh" localSheetId="3">!#REF!</definedName>
    <definedName name="dgdsfyh" localSheetId="13">!#REF!</definedName>
    <definedName name="dgdsfyh" localSheetId="14">!#REF!</definedName>
    <definedName name="dgdsfyh" localSheetId="15">!#REF!</definedName>
    <definedName name="dgdsfyh" localSheetId="9">!#REF!</definedName>
    <definedName name="dgdsfyh" localSheetId="7">!#REF!</definedName>
    <definedName name="dgdsfyh" localSheetId="10">!#REF!</definedName>
    <definedName name="dgdsfyh" localSheetId="8">!#REF!</definedName>
    <definedName name="dgdsfyh" localSheetId="12">!#REF!</definedName>
    <definedName name="dgdsfyh" localSheetId="11">!#REF!</definedName>
    <definedName name="dgdsfyh">!#REF!</definedName>
    <definedName name="Dialog" localSheetId="19">[12]!Dialog</definedName>
    <definedName name="Dialog" localSheetId="4">[12]!Dialog</definedName>
    <definedName name="Dialog" localSheetId="5">[12]!Dialog</definedName>
    <definedName name="Dialog" localSheetId="3">[12]!Dialog</definedName>
    <definedName name="Dialog" localSheetId="13">[12]!Dialog</definedName>
    <definedName name="Dialog" localSheetId="14">[12]!Dialog</definedName>
    <definedName name="Dialog" localSheetId="15">[12]!Dialog</definedName>
    <definedName name="Dialog" localSheetId="9">[12]!Dialog</definedName>
    <definedName name="Dialog" localSheetId="10">[12]!Dialog</definedName>
    <definedName name="Dialog" localSheetId="8">[12]!Dialog</definedName>
    <definedName name="Dialog" localSheetId="11">[12]!Dialog</definedName>
    <definedName name="Dialog">[12]!Dialog</definedName>
    <definedName name="dialog2" localSheetId="19">[12]!dialog2</definedName>
    <definedName name="dialog2" localSheetId="4">[12]!dialog2</definedName>
    <definedName name="dialog2" localSheetId="5">[12]!dialog2</definedName>
    <definedName name="dialog2" localSheetId="3">[12]!dialog2</definedName>
    <definedName name="dialog2" localSheetId="13">[12]!dialog2</definedName>
    <definedName name="dialog2" localSheetId="14">[12]!dialog2</definedName>
    <definedName name="dialog2" localSheetId="15">[12]!dialog2</definedName>
    <definedName name="dialog2" localSheetId="9">[12]!dialog2</definedName>
    <definedName name="dialog2" localSheetId="10">[12]!dialog2</definedName>
    <definedName name="dialog2" localSheetId="8">[12]!dialog2</definedName>
    <definedName name="dialog2" localSheetId="11">[12]!dialog2</definedName>
    <definedName name="dialog2">[12]!dialog2</definedName>
    <definedName name="direction_names">'[15]Lookup tables'!$P$3:$Q$8</definedName>
    <definedName name="DLRINV" localSheetId="19">#REF!</definedName>
    <definedName name="DLRINV" localSheetId="4">#REF!</definedName>
    <definedName name="DLRINV" localSheetId="5">#REF!</definedName>
    <definedName name="DLRINV" localSheetId="3">#REF!</definedName>
    <definedName name="DLRINV" localSheetId="13">#REF!</definedName>
    <definedName name="DLRINV" localSheetId="14">#REF!</definedName>
    <definedName name="DLRINV" localSheetId="15">#REF!</definedName>
    <definedName name="DLRINV" localSheetId="9">#REF!</definedName>
    <definedName name="DLRINV" localSheetId="7">#REF!</definedName>
    <definedName name="DLRINV" localSheetId="10">#REF!</definedName>
    <definedName name="DLRINV" localSheetId="8">#REF!</definedName>
    <definedName name="DLRINV" localSheetId="12">#REF!</definedName>
    <definedName name="DLRINV" localSheetId="11">#REF!</definedName>
    <definedName name="DLRINV">#REF!</definedName>
    <definedName name="e">'[9]Lookup tables'!$M$3:$N$9</definedName>
    <definedName name="edfwerw" localSheetId="19">#REF!</definedName>
    <definedName name="edfwerw" localSheetId="4">#REF!</definedName>
    <definedName name="edfwerw" localSheetId="5">#REF!</definedName>
    <definedName name="edfwerw" localSheetId="3">#REF!</definedName>
    <definedName name="edfwerw" localSheetId="13">#REF!</definedName>
    <definedName name="edfwerw" localSheetId="14">#REF!</definedName>
    <definedName name="edfwerw" localSheetId="15">#REF!</definedName>
    <definedName name="edfwerw" localSheetId="9">#REF!</definedName>
    <definedName name="edfwerw" localSheetId="7">#REF!</definedName>
    <definedName name="edfwerw" localSheetId="10">#REF!</definedName>
    <definedName name="edfwerw" localSheetId="8">#REF!</definedName>
    <definedName name="edfwerw" localSheetId="12">#REF!</definedName>
    <definedName name="edfwerw" localSheetId="11">#REF!</definedName>
    <definedName name="edfwerw">#REF!</definedName>
    <definedName name="f">'[9]Lookup tables'!$P$13:$Q$19</definedName>
    <definedName name="fayear" localSheetId="19">!#REF!</definedName>
    <definedName name="fayear" localSheetId="4">!#REF!</definedName>
    <definedName name="fayear" localSheetId="5">!#REF!</definedName>
    <definedName name="fayear" localSheetId="3">!#REF!</definedName>
    <definedName name="fayear" localSheetId="13">!#REF!</definedName>
    <definedName name="fayear" localSheetId="14">!#REF!</definedName>
    <definedName name="fayear" localSheetId="15">!#REF!</definedName>
    <definedName name="fayear" localSheetId="9">!#REF!</definedName>
    <definedName name="fayear" localSheetId="7">!#REF!</definedName>
    <definedName name="fayear" localSheetId="10">!#REF!</definedName>
    <definedName name="fayear" localSheetId="8">!#REF!</definedName>
    <definedName name="fayear" localSheetId="12">!#REF!</definedName>
    <definedName name="fayear" localSheetId="11">!#REF!</definedName>
    <definedName name="fayear">!#REF!</definedName>
    <definedName name="fdafda" localSheetId="19">!#REF!</definedName>
    <definedName name="fdafda" localSheetId="4">!#REF!</definedName>
    <definedName name="fdafda" localSheetId="5">!#REF!</definedName>
    <definedName name="fdafda" localSheetId="3">!#REF!</definedName>
    <definedName name="fdafda" localSheetId="13">!#REF!</definedName>
    <definedName name="fdafda" localSheetId="14">!#REF!</definedName>
    <definedName name="fdafda" localSheetId="15">!#REF!</definedName>
    <definedName name="fdafda" localSheetId="9">!#REF!</definedName>
    <definedName name="fdafda" localSheetId="7">!#REF!</definedName>
    <definedName name="fdafda" localSheetId="10">!#REF!</definedName>
    <definedName name="fdafda" localSheetId="8">!#REF!</definedName>
    <definedName name="fdafda" localSheetId="12">!#REF!</definedName>
    <definedName name="fdafda" localSheetId="11">!#REF!</definedName>
    <definedName name="fdafda">!#REF!</definedName>
    <definedName name="fendyear">[11]RAWDATA!$L$2</definedName>
    <definedName name="fergert" localSheetId="19">#REF!</definedName>
    <definedName name="fergert" localSheetId="4">#REF!</definedName>
    <definedName name="fergert" localSheetId="5">#REF!</definedName>
    <definedName name="fergert" localSheetId="3">#REF!</definedName>
    <definedName name="fergert" localSheetId="13">#REF!</definedName>
    <definedName name="fergert" localSheetId="14">#REF!</definedName>
    <definedName name="fergert" localSheetId="15">#REF!</definedName>
    <definedName name="fergert" localSheetId="9">#REF!</definedName>
    <definedName name="fergert" localSheetId="7">#REF!</definedName>
    <definedName name="fergert" localSheetId="10">#REF!</definedName>
    <definedName name="fergert" localSheetId="8">#REF!</definedName>
    <definedName name="fergert" localSheetId="12">#REF!</definedName>
    <definedName name="fergert" localSheetId="11">#REF!</definedName>
    <definedName name="fergert">#REF!</definedName>
    <definedName name="ffyear">[11]RAWDATA!$J$2</definedName>
    <definedName name="fie" localSheetId="19">#REF!</definedName>
    <definedName name="fie" localSheetId="4">#REF!</definedName>
    <definedName name="fie" localSheetId="5">#REF!</definedName>
    <definedName name="fie" localSheetId="3">#REF!</definedName>
    <definedName name="fie" localSheetId="13">#REF!</definedName>
    <definedName name="fie" localSheetId="14">#REF!</definedName>
    <definedName name="fie" localSheetId="15">#REF!</definedName>
    <definedName name="fie" localSheetId="9">#REF!</definedName>
    <definedName name="fie" localSheetId="7">#REF!</definedName>
    <definedName name="fie" localSheetId="10">#REF!</definedName>
    <definedName name="fie" localSheetId="8">#REF!</definedName>
    <definedName name="fie" localSheetId="12">#REF!</definedName>
    <definedName name="fie" localSheetId="11">#REF!</definedName>
    <definedName name="fie">#REF!</definedName>
    <definedName name="FIELD" localSheetId="19">#REF!</definedName>
    <definedName name="FIELD" localSheetId="4">#REF!</definedName>
    <definedName name="FIELD" localSheetId="5">#REF!</definedName>
    <definedName name="FIELD" localSheetId="3">#REF!</definedName>
    <definedName name="FIELD" localSheetId="13">#REF!</definedName>
    <definedName name="FIELD" localSheetId="14">#REF!</definedName>
    <definedName name="FIELD" localSheetId="15">#REF!</definedName>
    <definedName name="FIELD" localSheetId="9">#REF!</definedName>
    <definedName name="FIELD" localSheetId="7">#REF!</definedName>
    <definedName name="FIELD" localSheetId="10">#REF!</definedName>
    <definedName name="FIELD" localSheetId="8">#REF!</definedName>
    <definedName name="FIELD" localSheetId="12">#REF!</definedName>
    <definedName name="FIELD" localSheetId="11">#REF!</definedName>
    <definedName name="FIELD">#REF!</definedName>
    <definedName name="FileName">[8]Info!$D$11</definedName>
    <definedName name="Footnotes" localSheetId="19">!#REF!</definedName>
    <definedName name="Footnotes" localSheetId="4">!#REF!</definedName>
    <definedName name="Footnotes" localSheetId="5">!#REF!</definedName>
    <definedName name="Footnotes" localSheetId="3">!#REF!</definedName>
    <definedName name="Footnotes" localSheetId="13">!#REF!</definedName>
    <definedName name="Footnotes" localSheetId="14">!#REF!</definedName>
    <definedName name="Footnotes" localSheetId="15">!#REF!</definedName>
    <definedName name="Footnotes" localSheetId="9">!#REF!</definedName>
    <definedName name="Footnotes" localSheetId="7">!#REF!</definedName>
    <definedName name="Footnotes" localSheetId="10">!#REF!</definedName>
    <definedName name="Footnotes" localSheetId="8">!#REF!</definedName>
    <definedName name="Footnotes" localSheetId="12">!#REF!</definedName>
    <definedName name="Footnotes" localSheetId="11">!#REF!</definedName>
    <definedName name="Footnotes">!#REF!</definedName>
    <definedName name="FULL">'[1]NSETRAF data'!$D$14:$D$24</definedName>
    <definedName name="fyear">[11]RAWDATA!$J$2</definedName>
    <definedName name="fyear2" localSheetId="19">!#REF!</definedName>
    <definedName name="fyear2" localSheetId="4">!#REF!</definedName>
    <definedName name="fyear2" localSheetId="5">!#REF!</definedName>
    <definedName name="fyear2" localSheetId="3">!#REF!</definedName>
    <definedName name="fyear2" localSheetId="13">!#REF!</definedName>
    <definedName name="fyear2" localSheetId="14">!#REF!</definedName>
    <definedName name="fyear2" localSheetId="15">!#REF!</definedName>
    <definedName name="fyear2" localSheetId="9">!#REF!</definedName>
    <definedName name="fyear2" localSheetId="7">!#REF!</definedName>
    <definedName name="fyear2" localSheetId="10">!#REF!</definedName>
    <definedName name="fyear2" localSheetId="8">!#REF!</definedName>
    <definedName name="fyear2" localSheetId="12">!#REF!</definedName>
    <definedName name="fyear2" localSheetId="11">!#REF!</definedName>
    <definedName name="fyear2">!#REF!</definedName>
    <definedName name="GraphData">'[16]TIS-INDEX'!$B$13:$Q$44,'[16]TIS-INDEX'!$E$9:$R$9</definedName>
    <definedName name="GraphTitle" localSheetId="19">!#REF!</definedName>
    <definedName name="GraphTitle" localSheetId="4">!#REF!</definedName>
    <definedName name="GraphTitle" localSheetId="5">!#REF!</definedName>
    <definedName name="GraphTitle" localSheetId="3">!#REF!</definedName>
    <definedName name="GraphTitle" localSheetId="13">!#REF!</definedName>
    <definedName name="GraphTitle" localSheetId="14">!#REF!</definedName>
    <definedName name="GraphTitle" localSheetId="15">!#REF!</definedName>
    <definedName name="GraphTitle" localSheetId="9">!#REF!</definedName>
    <definedName name="GraphTitle" localSheetId="7">!#REF!</definedName>
    <definedName name="GraphTitle" localSheetId="10">!#REF!</definedName>
    <definedName name="GraphTitle" localSheetId="8">!#REF!</definedName>
    <definedName name="GraphTitle" localSheetId="12">!#REF!</definedName>
    <definedName name="GraphTitle" localSheetId="11">!#REF!</definedName>
    <definedName name="GraphTitle">!#REF!</definedName>
    <definedName name="hom" localSheetId="19">#REF!</definedName>
    <definedName name="hom" localSheetId="4">#REF!</definedName>
    <definedName name="hom" localSheetId="5">#REF!</definedName>
    <definedName name="hom" localSheetId="3">#REF!</definedName>
    <definedName name="hom" localSheetId="13">#REF!</definedName>
    <definedName name="hom" localSheetId="14">#REF!</definedName>
    <definedName name="hom" localSheetId="15">#REF!</definedName>
    <definedName name="hom" localSheetId="9">#REF!</definedName>
    <definedName name="hom" localSheetId="7">#REF!</definedName>
    <definedName name="hom" localSheetId="10">#REF!</definedName>
    <definedName name="hom" localSheetId="8">#REF!</definedName>
    <definedName name="hom" localSheetId="12">#REF!</definedName>
    <definedName name="hom" localSheetId="11">#REF!</definedName>
    <definedName name="hom">#REF!</definedName>
    <definedName name="HOME" localSheetId="19">#REF!</definedName>
    <definedName name="HOME" localSheetId="4">#REF!</definedName>
    <definedName name="HOME" localSheetId="5">#REF!</definedName>
    <definedName name="HOME" localSheetId="3">#REF!</definedName>
    <definedName name="HOME" localSheetId="13">#REF!</definedName>
    <definedName name="HOME" localSheetId="14">#REF!</definedName>
    <definedName name="HOME" localSheetId="15">#REF!</definedName>
    <definedName name="HOME" localSheetId="9">#REF!</definedName>
    <definedName name="HOME" localSheetId="7">#REF!</definedName>
    <definedName name="HOME" localSheetId="10">#REF!</definedName>
    <definedName name="HOME" localSheetId="8">#REF!</definedName>
    <definedName name="HOME" localSheetId="12">#REF!</definedName>
    <definedName name="HOME" localSheetId="11">#REF!</definedName>
    <definedName name="HOME">#REF!</definedName>
    <definedName name="IND">'[1]NSETRAF data'!$K$14:$K$24</definedName>
    <definedName name="INDBBUS" localSheetId="19">'[17]cordon table'!#REF!</definedName>
    <definedName name="INDBBUS" localSheetId="4">'[17]cordon table'!#REF!</definedName>
    <definedName name="INDBBUS" localSheetId="5">'[17]cordon table'!#REF!</definedName>
    <definedName name="INDBBUS" localSheetId="3">'[17]cordon table'!#REF!</definedName>
    <definedName name="INDBBUS" localSheetId="13">'[17]cordon table'!#REF!</definedName>
    <definedName name="INDBBUS" localSheetId="14">'[17]cordon table'!#REF!</definedName>
    <definedName name="INDBBUS" localSheetId="15">'[17]cordon table'!#REF!</definedName>
    <definedName name="INDBBUS" localSheetId="9">'[17]cordon table'!#REF!</definedName>
    <definedName name="INDBBUS" localSheetId="7">'[17]cordon table'!#REF!</definedName>
    <definedName name="INDBBUS" localSheetId="10">'[17]cordon table'!#REF!</definedName>
    <definedName name="INDBBUS" localSheetId="8">'[17]cordon table'!#REF!</definedName>
    <definedName name="INDBBUS" localSheetId="12">'[17]cordon table'!#REF!</definedName>
    <definedName name="INDBBUS" localSheetId="11">'[17]cordon table'!#REF!</definedName>
    <definedName name="INDBBUS">'[17]cordon table'!#REF!</definedName>
    <definedName name="INDBCAR" localSheetId="19">'[17]cordon table'!#REF!</definedName>
    <definedName name="INDBCAR" localSheetId="4">'[17]cordon table'!#REF!</definedName>
    <definedName name="INDBCAR" localSheetId="5">'[17]cordon table'!#REF!</definedName>
    <definedName name="INDBCAR" localSheetId="3">'[17]cordon table'!#REF!</definedName>
    <definedName name="INDBCAR" localSheetId="13">'[17]cordon table'!#REF!</definedName>
    <definedName name="INDBCAR" localSheetId="14">'[17]cordon table'!#REF!</definedName>
    <definedName name="INDBCAR" localSheetId="15">'[17]cordon table'!#REF!</definedName>
    <definedName name="INDBCAR" localSheetId="9">'[17]cordon table'!#REF!</definedName>
    <definedName name="INDBCAR" localSheetId="7">'[17]cordon table'!#REF!</definedName>
    <definedName name="INDBCAR" localSheetId="10">'[17]cordon table'!#REF!</definedName>
    <definedName name="INDBCAR" localSheetId="8">'[17]cordon table'!#REF!</definedName>
    <definedName name="INDBCAR" localSheetId="12">'[17]cordon table'!#REF!</definedName>
    <definedName name="INDBCAR" localSheetId="11">'[17]cordon table'!#REF!</definedName>
    <definedName name="INDBCAR">'[17]cordon table'!#REF!</definedName>
    <definedName name="INDBGOODS" localSheetId="19">'[17]cordon table'!#REF!</definedName>
    <definedName name="INDBGOODS" localSheetId="4">'[17]cordon table'!#REF!</definedName>
    <definedName name="INDBGOODS" localSheetId="5">'[17]cordon table'!#REF!</definedName>
    <definedName name="INDBGOODS" localSheetId="3">'[17]cordon table'!#REF!</definedName>
    <definedName name="INDBGOODS" localSheetId="13">'[17]cordon table'!#REF!</definedName>
    <definedName name="INDBGOODS" localSheetId="14">'[17]cordon table'!#REF!</definedName>
    <definedName name="INDBGOODS" localSheetId="15">'[17]cordon table'!#REF!</definedName>
    <definedName name="INDBGOODS" localSheetId="9">'[17]cordon table'!#REF!</definedName>
    <definedName name="INDBGOODS" localSheetId="7">'[17]cordon table'!#REF!</definedName>
    <definedName name="INDBGOODS" localSheetId="10">'[17]cordon table'!#REF!</definedName>
    <definedName name="INDBGOODS" localSheetId="8">'[17]cordon table'!#REF!</definedName>
    <definedName name="INDBGOODS" localSheetId="12">'[17]cordon table'!#REF!</definedName>
    <definedName name="INDBGOODS" localSheetId="11">'[17]cordon table'!#REF!</definedName>
    <definedName name="INDBGOODS">'[17]cordon table'!#REF!</definedName>
    <definedName name="INDBMC" localSheetId="19">'[17]cordon table'!#REF!</definedName>
    <definedName name="INDBMC" localSheetId="4">'[17]cordon table'!#REF!</definedName>
    <definedName name="INDBMC" localSheetId="5">'[17]cordon table'!#REF!</definedName>
    <definedName name="INDBMC" localSheetId="3">'[17]cordon table'!#REF!</definedName>
    <definedName name="INDBMC" localSheetId="13">'[17]cordon table'!#REF!</definedName>
    <definedName name="INDBMC" localSheetId="14">'[17]cordon table'!#REF!</definedName>
    <definedName name="INDBMC" localSheetId="15">'[17]cordon table'!#REF!</definedName>
    <definedName name="INDBMC" localSheetId="9">'[17]cordon table'!#REF!</definedName>
    <definedName name="INDBMC" localSheetId="7">'[17]cordon table'!#REF!</definedName>
    <definedName name="INDBMC" localSheetId="10">'[17]cordon table'!#REF!</definedName>
    <definedName name="INDBMC" localSheetId="8">'[17]cordon table'!#REF!</definedName>
    <definedName name="INDBMC" localSheetId="12">'[17]cordon table'!#REF!</definedName>
    <definedName name="INDBMC" localSheetId="11">'[17]cordon table'!#REF!</definedName>
    <definedName name="INDBMC">'[17]cordon table'!#REF!</definedName>
    <definedName name="INDBTOTAL" localSheetId="19">'[17]cordon table'!#REF!</definedName>
    <definedName name="INDBTOTAL" localSheetId="4">'[17]cordon table'!#REF!</definedName>
    <definedName name="INDBTOTAL" localSheetId="5">'[17]cordon table'!#REF!</definedName>
    <definedName name="INDBTOTAL" localSheetId="3">'[17]cordon table'!#REF!</definedName>
    <definedName name="INDBTOTAL" localSheetId="13">'[17]cordon table'!#REF!</definedName>
    <definedName name="INDBTOTAL" localSheetId="14">'[17]cordon table'!#REF!</definedName>
    <definedName name="INDBTOTAL" localSheetId="15">'[17]cordon table'!#REF!</definedName>
    <definedName name="INDBTOTAL" localSheetId="9">'[17]cordon table'!#REF!</definedName>
    <definedName name="INDBTOTAL" localSheetId="7">'[17]cordon table'!#REF!</definedName>
    <definedName name="INDBTOTAL" localSheetId="10">'[17]cordon table'!#REF!</definedName>
    <definedName name="INDBTOTAL" localSheetId="8">'[17]cordon table'!#REF!</definedName>
    <definedName name="INDBTOTAL" localSheetId="12">'[17]cordon table'!#REF!</definedName>
    <definedName name="INDBTOTAL" localSheetId="11">'[17]cordon table'!#REF!</definedName>
    <definedName name="INDBTOTAL">'[17]cordon table'!#REF!</definedName>
    <definedName name="INDCBUS" localSheetId="19">'[17]cordon table'!#REF!</definedName>
    <definedName name="INDCBUS" localSheetId="4">'[17]cordon table'!#REF!</definedName>
    <definedName name="INDCBUS" localSheetId="5">'[17]cordon table'!#REF!</definedName>
    <definedName name="INDCBUS" localSheetId="3">'[17]cordon table'!#REF!</definedName>
    <definedName name="INDCBUS" localSheetId="13">'[17]cordon table'!#REF!</definedName>
    <definedName name="INDCBUS" localSheetId="14">'[17]cordon table'!#REF!</definedName>
    <definedName name="INDCBUS" localSheetId="15">'[17]cordon table'!#REF!</definedName>
    <definedName name="INDCBUS" localSheetId="9">'[17]cordon table'!#REF!</definedName>
    <definedName name="INDCBUS" localSheetId="7">'[17]cordon table'!#REF!</definedName>
    <definedName name="INDCBUS" localSheetId="10">'[17]cordon table'!#REF!</definedName>
    <definedName name="INDCBUS" localSheetId="8">'[17]cordon table'!#REF!</definedName>
    <definedName name="INDCBUS" localSheetId="12">'[17]cordon table'!#REF!</definedName>
    <definedName name="INDCBUS" localSheetId="11">'[17]cordon table'!#REF!</definedName>
    <definedName name="INDCBUS">'[17]cordon table'!#REF!</definedName>
    <definedName name="INDCCAR" localSheetId="19">'[17]cordon table'!#REF!</definedName>
    <definedName name="INDCCAR" localSheetId="4">'[17]cordon table'!#REF!</definedName>
    <definedName name="INDCCAR" localSheetId="5">'[17]cordon table'!#REF!</definedName>
    <definedName name="INDCCAR" localSheetId="3">'[17]cordon table'!#REF!</definedName>
    <definedName name="INDCCAR" localSheetId="13">'[17]cordon table'!#REF!</definedName>
    <definedName name="INDCCAR" localSheetId="14">'[17]cordon table'!#REF!</definedName>
    <definedName name="INDCCAR" localSheetId="15">'[17]cordon table'!#REF!</definedName>
    <definedName name="INDCCAR" localSheetId="9">'[17]cordon table'!#REF!</definedName>
    <definedName name="INDCCAR" localSheetId="7">'[17]cordon table'!#REF!</definedName>
    <definedName name="INDCCAR" localSheetId="10">'[17]cordon table'!#REF!</definedName>
    <definedName name="INDCCAR" localSheetId="8">'[17]cordon table'!#REF!</definedName>
    <definedName name="INDCCAR" localSheetId="12">'[17]cordon table'!#REF!</definedName>
    <definedName name="INDCCAR" localSheetId="11">'[17]cordon table'!#REF!</definedName>
    <definedName name="INDCCAR">'[17]cordon table'!#REF!</definedName>
    <definedName name="INDCGOODS" localSheetId="19">'[17]cordon table'!#REF!</definedName>
    <definedName name="INDCGOODS" localSheetId="4">'[17]cordon table'!#REF!</definedName>
    <definedName name="INDCGOODS" localSheetId="5">'[17]cordon table'!#REF!</definedName>
    <definedName name="INDCGOODS" localSheetId="3">'[17]cordon table'!#REF!</definedName>
    <definedName name="INDCGOODS" localSheetId="13">'[17]cordon table'!#REF!</definedName>
    <definedName name="INDCGOODS" localSheetId="14">'[17]cordon table'!#REF!</definedName>
    <definedName name="INDCGOODS" localSheetId="15">'[17]cordon table'!#REF!</definedName>
    <definedName name="INDCGOODS" localSheetId="9">'[17]cordon table'!#REF!</definedName>
    <definedName name="INDCGOODS" localSheetId="7">'[17]cordon table'!#REF!</definedName>
    <definedName name="INDCGOODS" localSheetId="10">'[17]cordon table'!#REF!</definedName>
    <definedName name="INDCGOODS" localSheetId="8">'[17]cordon table'!#REF!</definedName>
    <definedName name="INDCGOODS" localSheetId="12">'[17]cordon table'!#REF!</definedName>
    <definedName name="INDCGOODS" localSheetId="11">'[17]cordon table'!#REF!</definedName>
    <definedName name="INDCGOODS">'[17]cordon table'!#REF!</definedName>
    <definedName name="INDCMC" localSheetId="19">'[17]cordon table'!#REF!</definedName>
    <definedName name="INDCMC" localSheetId="4">'[17]cordon table'!#REF!</definedName>
    <definedName name="INDCMC" localSheetId="5">'[17]cordon table'!#REF!</definedName>
    <definedName name="INDCMC" localSheetId="3">'[17]cordon table'!#REF!</definedName>
    <definedName name="INDCMC" localSheetId="13">'[17]cordon table'!#REF!</definedName>
    <definedName name="INDCMC" localSheetId="14">'[17]cordon table'!#REF!</definedName>
    <definedName name="INDCMC" localSheetId="15">'[17]cordon table'!#REF!</definedName>
    <definedName name="INDCMC" localSheetId="9">'[17]cordon table'!#REF!</definedName>
    <definedName name="INDCMC" localSheetId="7">'[17]cordon table'!#REF!</definedName>
    <definedName name="INDCMC" localSheetId="10">'[17]cordon table'!#REF!</definedName>
    <definedName name="INDCMC" localSheetId="8">'[17]cordon table'!#REF!</definedName>
    <definedName name="INDCMC" localSheetId="12">'[17]cordon table'!#REF!</definedName>
    <definedName name="INDCMC" localSheetId="11">'[17]cordon table'!#REF!</definedName>
    <definedName name="INDCMC">'[17]cordon table'!#REF!</definedName>
    <definedName name="INDCTOTAL" localSheetId="19">'[17]cordon table'!#REF!</definedName>
    <definedName name="INDCTOTAL" localSheetId="4">'[17]cordon table'!#REF!</definedName>
    <definedName name="INDCTOTAL" localSheetId="5">'[17]cordon table'!#REF!</definedName>
    <definedName name="INDCTOTAL" localSheetId="3">'[17]cordon table'!#REF!</definedName>
    <definedName name="INDCTOTAL" localSheetId="13">'[17]cordon table'!#REF!</definedName>
    <definedName name="INDCTOTAL" localSheetId="14">'[17]cordon table'!#REF!</definedName>
    <definedName name="INDCTOTAL" localSheetId="15">'[17]cordon table'!#REF!</definedName>
    <definedName name="INDCTOTAL" localSheetId="9">'[17]cordon table'!#REF!</definedName>
    <definedName name="INDCTOTAL" localSheetId="7">'[17]cordon table'!#REF!</definedName>
    <definedName name="INDCTOTAL" localSheetId="10">'[17]cordon table'!#REF!</definedName>
    <definedName name="INDCTOTAL" localSheetId="8">'[17]cordon table'!#REF!</definedName>
    <definedName name="INDCTOTAL" localSheetId="12">'[17]cordon table'!#REF!</definedName>
    <definedName name="INDCTOTAL" localSheetId="11">'[17]cordon table'!#REF!</definedName>
    <definedName name="INDCTOTAL">'[17]cordon table'!#REF!</definedName>
    <definedName name="INDIBUS" localSheetId="19">'[17]cordon table'!#REF!</definedName>
    <definedName name="INDIBUS" localSheetId="4">'[17]cordon table'!#REF!</definedName>
    <definedName name="INDIBUS" localSheetId="5">'[17]cordon table'!#REF!</definedName>
    <definedName name="INDIBUS" localSheetId="3">'[17]cordon table'!#REF!</definedName>
    <definedName name="INDIBUS" localSheetId="13">'[17]cordon table'!#REF!</definedName>
    <definedName name="INDIBUS" localSheetId="14">'[17]cordon table'!#REF!</definedName>
    <definedName name="INDIBUS" localSheetId="15">'[17]cordon table'!#REF!</definedName>
    <definedName name="INDIBUS" localSheetId="9">'[17]cordon table'!#REF!</definedName>
    <definedName name="INDIBUS" localSheetId="7">'[17]cordon table'!#REF!</definedName>
    <definedName name="INDIBUS" localSheetId="10">'[17]cordon table'!#REF!</definedName>
    <definedName name="INDIBUS" localSheetId="8">'[17]cordon table'!#REF!</definedName>
    <definedName name="INDIBUS" localSheetId="12">'[17]cordon table'!#REF!</definedName>
    <definedName name="INDIBUS" localSheetId="11">'[17]cordon table'!#REF!</definedName>
    <definedName name="INDIBUS">'[17]cordon table'!#REF!</definedName>
    <definedName name="INDICAR" localSheetId="19">'[17]cordon table'!#REF!</definedName>
    <definedName name="INDICAR" localSheetId="4">'[17]cordon table'!#REF!</definedName>
    <definedName name="INDICAR" localSheetId="5">'[17]cordon table'!#REF!</definedName>
    <definedName name="INDICAR" localSheetId="3">'[17]cordon table'!#REF!</definedName>
    <definedName name="INDICAR" localSheetId="13">'[17]cordon table'!#REF!</definedName>
    <definedName name="INDICAR" localSheetId="14">'[17]cordon table'!#REF!</definedName>
    <definedName name="INDICAR" localSheetId="15">'[17]cordon table'!#REF!</definedName>
    <definedName name="INDICAR" localSheetId="9">'[17]cordon table'!#REF!</definedName>
    <definedName name="INDICAR" localSheetId="7">'[17]cordon table'!#REF!</definedName>
    <definedName name="INDICAR" localSheetId="10">'[17]cordon table'!#REF!</definedName>
    <definedName name="INDICAR" localSheetId="8">'[17]cordon table'!#REF!</definedName>
    <definedName name="INDICAR" localSheetId="12">'[17]cordon table'!#REF!</definedName>
    <definedName name="INDICAR" localSheetId="11">'[17]cordon table'!#REF!</definedName>
    <definedName name="INDICAR">'[17]cordon table'!#REF!</definedName>
    <definedName name="INDIGOODS" localSheetId="19">'[17]cordon table'!#REF!</definedName>
    <definedName name="INDIGOODS" localSheetId="4">'[17]cordon table'!#REF!</definedName>
    <definedName name="INDIGOODS" localSheetId="5">'[17]cordon table'!#REF!</definedName>
    <definedName name="INDIGOODS" localSheetId="3">'[17]cordon table'!#REF!</definedName>
    <definedName name="INDIGOODS" localSheetId="13">'[17]cordon table'!#REF!</definedName>
    <definedName name="INDIGOODS" localSheetId="14">'[17]cordon table'!#REF!</definedName>
    <definedName name="INDIGOODS" localSheetId="15">'[17]cordon table'!#REF!</definedName>
    <definedName name="INDIGOODS" localSheetId="9">'[17]cordon table'!#REF!</definedName>
    <definedName name="INDIGOODS" localSheetId="7">'[17]cordon table'!#REF!</definedName>
    <definedName name="INDIGOODS" localSheetId="10">'[17]cordon table'!#REF!</definedName>
    <definedName name="INDIGOODS" localSheetId="8">'[17]cordon table'!#REF!</definedName>
    <definedName name="INDIGOODS" localSheetId="12">'[17]cordon table'!#REF!</definedName>
    <definedName name="INDIGOODS" localSheetId="11">'[17]cordon table'!#REF!</definedName>
    <definedName name="INDIGOODS">'[17]cordon table'!#REF!</definedName>
    <definedName name="INDIMC" localSheetId="19">'[17]cordon table'!#REF!</definedName>
    <definedName name="INDIMC" localSheetId="4">'[17]cordon table'!#REF!</definedName>
    <definedName name="INDIMC" localSheetId="5">'[17]cordon table'!#REF!</definedName>
    <definedName name="INDIMC" localSheetId="3">'[17]cordon table'!#REF!</definedName>
    <definedName name="INDIMC" localSheetId="13">'[17]cordon table'!#REF!</definedName>
    <definedName name="INDIMC" localSheetId="14">'[17]cordon table'!#REF!</definedName>
    <definedName name="INDIMC" localSheetId="15">'[17]cordon table'!#REF!</definedName>
    <definedName name="INDIMC" localSheetId="9">'[17]cordon table'!#REF!</definedName>
    <definedName name="INDIMC" localSheetId="7">'[17]cordon table'!#REF!</definedName>
    <definedName name="INDIMC" localSheetId="10">'[17]cordon table'!#REF!</definedName>
    <definedName name="INDIMC" localSheetId="8">'[17]cordon table'!#REF!</definedName>
    <definedName name="INDIMC" localSheetId="12">'[17]cordon table'!#REF!</definedName>
    <definedName name="INDIMC" localSheetId="11">'[17]cordon table'!#REF!</definedName>
    <definedName name="INDIMC">'[17]cordon table'!#REF!</definedName>
    <definedName name="INDITOTAL" localSheetId="19">'[17]cordon table'!#REF!</definedName>
    <definedName name="INDITOTAL" localSheetId="4">'[17]cordon table'!#REF!</definedName>
    <definedName name="INDITOTAL" localSheetId="5">'[17]cordon table'!#REF!</definedName>
    <definedName name="INDITOTAL" localSheetId="3">'[17]cordon table'!#REF!</definedName>
    <definedName name="INDITOTAL" localSheetId="13">'[17]cordon table'!#REF!</definedName>
    <definedName name="INDITOTAL" localSheetId="14">'[17]cordon table'!#REF!</definedName>
    <definedName name="INDITOTAL" localSheetId="15">'[17]cordon table'!#REF!</definedName>
    <definedName name="INDITOTAL" localSheetId="9">'[17]cordon table'!#REF!</definedName>
    <definedName name="INDITOTAL" localSheetId="7">'[17]cordon table'!#REF!</definedName>
    <definedName name="INDITOTAL" localSheetId="10">'[17]cordon table'!#REF!</definedName>
    <definedName name="INDITOTAL" localSheetId="8">'[17]cordon table'!#REF!</definedName>
    <definedName name="INDITOTAL" localSheetId="12">'[17]cordon table'!#REF!</definedName>
    <definedName name="INDITOTAL" localSheetId="11">'[17]cordon table'!#REF!</definedName>
    <definedName name="INDITOTAL">'[17]cordon table'!#REF!</definedName>
    <definedName name="INDPKM">'[1]NSETRAF data'!$AA$14:$AA$24</definedName>
    <definedName name="INDRECPKMS">'[1]NSETRAF data'!$AC$14:$AC$24</definedName>
    <definedName name="INDVKM">'[1]NSETRAF data'!$AB$14:$AB$24</definedName>
    <definedName name="JOUR" localSheetId="19">#REF!</definedName>
    <definedName name="JOUR" localSheetId="4">#REF!</definedName>
    <definedName name="JOUR" localSheetId="5">#REF!</definedName>
    <definedName name="JOUR" localSheetId="3">#REF!</definedName>
    <definedName name="JOUR" localSheetId="13">#REF!</definedName>
    <definedName name="JOUR" localSheetId="14">#REF!</definedName>
    <definedName name="JOUR" localSheetId="15">#REF!</definedName>
    <definedName name="JOUR" localSheetId="9">#REF!</definedName>
    <definedName name="JOUR" localSheetId="7">#REF!</definedName>
    <definedName name="JOUR" localSheetId="10">#REF!</definedName>
    <definedName name="JOUR" localSheetId="8">#REF!</definedName>
    <definedName name="JOUR" localSheetId="12">#REF!</definedName>
    <definedName name="JOUR" localSheetId="11">#REF!</definedName>
    <definedName name="JOUR">#REF!</definedName>
    <definedName name="lab" localSheetId="19">#REF!</definedName>
    <definedName name="lab" localSheetId="4">#REF!</definedName>
    <definedName name="lab" localSheetId="5">#REF!</definedName>
    <definedName name="lab" localSheetId="3">#REF!</definedName>
    <definedName name="lab" localSheetId="13">#REF!</definedName>
    <definedName name="lab" localSheetId="14">#REF!</definedName>
    <definedName name="lab" localSheetId="15">#REF!</definedName>
    <definedName name="lab" localSheetId="9">#REF!</definedName>
    <definedName name="lab" localSheetId="7">#REF!</definedName>
    <definedName name="lab" localSheetId="10">#REF!</definedName>
    <definedName name="lab" localSheetId="8">#REF!</definedName>
    <definedName name="lab" localSheetId="12">#REF!</definedName>
    <definedName name="lab" localSheetId="11">#REF!</definedName>
    <definedName name="lab">#REF!</definedName>
    <definedName name="LABELS" localSheetId="19">#REF!</definedName>
    <definedName name="LABELS" localSheetId="4">#REF!</definedName>
    <definedName name="LABELS" localSheetId="5">#REF!</definedName>
    <definedName name="LABELS" localSheetId="3">#REF!</definedName>
    <definedName name="LABELS" localSheetId="13">#REF!</definedName>
    <definedName name="LABELS" localSheetId="14">#REF!</definedName>
    <definedName name="LABELS" localSheetId="15">#REF!</definedName>
    <definedName name="LABELS" localSheetId="9">#REF!</definedName>
    <definedName name="LABELS" localSheetId="7">#REF!</definedName>
    <definedName name="LABELS" localSheetId="10">#REF!</definedName>
    <definedName name="LABELS" localSheetId="8">#REF!</definedName>
    <definedName name="LABELS" localSheetId="12">#REF!</definedName>
    <definedName name="LABELS" localSheetId="11">#REF!</definedName>
    <definedName name="LABELS">#REF!</definedName>
    <definedName name="lady" localSheetId="19">#REF!</definedName>
    <definedName name="lady" localSheetId="4">#REF!</definedName>
    <definedName name="lady" localSheetId="5">#REF!</definedName>
    <definedName name="lady" localSheetId="3">#REF!</definedName>
    <definedName name="lady" localSheetId="13">#REF!</definedName>
    <definedName name="lady" localSheetId="14">#REF!</definedName>
    <definedName name="lady" localSheetId="15">#REF!</definedName>
    <definedName name="lady" localSheetId="9">#REF!</definedName>
    <definedName name="lady" localSheetId="7">#REF!</definedName>
    <definedName name="lady" localSheetId="10">#REF!</definedName>
    <definedName name="lady" localSheetId="8">#REF!</definedName>
    <definedName name="lady" localSheetId="12">#REF!</definedName>
    <definedName name="lady" localSheetId="11">#REF!</definedName>
    <definedName name="lady">#REF!</definedName>
    <definedName name="LDDCINV" localSheetId="19">#REF!</definedName>
    <definedName name="LDDCINV" localSheetId="4">#REF!</definedName>
    <definedName name="LDDCINV" localSheetId="5">#REF!</definedName>
    <definedName name="LDDCINV" localSheetId="3">#REF!</definedName>
    <definedName name="LDDCINV" localSheetId="13">#REF!</definedName>
    <definedName name="LDDCINV" localSheetId="14">#REF!</definedName>
    <definedName name="LDDCINV" localSheetId="15">#REF!</definedName>
    <definedName name="LDDCINV" localSheetId="9">#REF!</definedName>
    <definedName name="LDDCINV" localSheetId="7">#REF!</definedName>
    <definedName name="LDDCINV" localSheetId="10">#REF!</definedName>
    <definedName name="LDDCINV" localSheetId="8">#REF!</definedName>
    <definedName name="LDDCINV" localSheetId="12">#REF!</definedName>
    <definedName name="LDDCINV" localSheetId="11">#REF!</definedName>
    <definedName name="LDDCINV">#REF!</definedName>
    <definedName name="lin" localSheetId="19">#REF!</definedName>
    <definedName name="lin" localSheetId="4">#REF!</definedName>
    <definedName name="lin" localSheetId="5">#REF!</definedName>
    <definedName name="lin" localSheetId="3">#REF!</definedName>
    <definedName name="lin" localSheetId="13">#REF!</definedName>
    <definedName name="lin" localSheetId="14">#REF!</definedName>
    <definedName name="lin" localSheetId="15">#REF!</definedName>
    <definedName name="lin" localSheetId="9">#REF!</definedName>
    <definedName name="lin" localSheetId="7">#REF!</definedName>
    <definedName name="lin" localSheetId="10">#REF!</definedName>
    <definedName name="lin" localSheetId="8">#REF!</definedName>
    <definedName name="lin" localSheetId="12">#REF!</definedName>
    <definedName name="lin" localSheetId="11">#REF!</definedName>
    <definedName name="lin">#REF!</definedName>
    <definedName name="LINK" localSheetId="19">#REF!</definedName>
    <definedName name="LINK" localSheetId="4">#REF!</definedName>
    <definedName name="LINK" localSheetId="5">#REF!</definedName>
    <definedName name="LINK" localSheetId="3">#REF!</definedName>
    <definedName name="LINK" localSheetId="13">#REF!</definedName>
    <definedName name="LINK" localSheetId="14">#REF!</definedName>
    <definedName name="LINK" localSheetId="15">#REF!</definedName>
    <definedName name="LINK" localSheetId="9">#REF!</definedName>
    <definedName name="LINK" localSheetId="7">#REF!</definedName>
    <definedName name="LINK" localSheetId="10">#REF!</definedName>
    <definedName name="LINK" localSheetId="8">#REF!</definedName>
    <definedName name="LINK" localSheetId="12">#REF!</definedName>
    <definedName name="LINK" localSheetId="11">#REF!</definedName>
    <definedName name="LINK">#REF!</definedName>
    <definedName name="londonwideforecastmonthly" localSheetId="19">[10]MonthlyForecastsTRLN!#REF!</definedName>
    <definedName name="londonwideforecastmonthly" localSheetId="4">[10]MonthlyForecastsTRLN!#REF!</definedName>
    <definedName name="londonwideforecastmonthly" localSheetId="5">[10]MonthlyForecastsTRLN!#REF!</definedName>
    <definedName name="londonwideforecastmonthly" localSheetId="3">[10]MonthlyForecastsTRLN!#REF!</definedName>
    <definedName name="londonwideforecastmonthly" localSheetId="13">[10]MonthlyForecastsTRLN!#REF!</definedName>
    <definedName name="londonwideforecastmonthly" localSheetId="14">[10]MonthlyForecastsTRLN!#REF!</definedName>
    <definedName name="londonwideforecastmonthly" localSheetId="15">[10]MonthlyForecastsTRLN!#REF!</definedName>
    <definedName name="londonwideforecastmonthly" localSheetId="9">[10]MonthlyForecastsTRLN!#REF!</definedName>
    <definedName name="londonwideforecastmonthly" localSheetId="7">[10]MonthlyForecastsTRLN!#REF!</definedName>
    <definedName name="londonwideforecastmonthly" localSheetId="10">[10]MonthlyForecastsTRLN!#REF!</definedName>
    <definedName name="londonwideforecastmonthly" localSheetId="8">[10]MonthlyForecastsTRLN!#REF!</definedName>
    <definedName name="londonwideforecastmonthly" localSheetId="12">[10]MonthlyForecastsTRLN!#REF!</definedName>
    <definedName name="londonwideforecastmonthly" localSheetId="11">[10]MonthlyForecastsTRLN!#REF!</definedName>
    <definedName name="londonwideforecastmonthly">[10]MonthlyForecastsTRLN!#REF!</definedName>
    <definedName name="LRGLTISCHART">'[18]LTISIncidents OLD'!$A$163</definedName>
    <definedName name="MACRO">#N/A</definedName>
    <definedName name="mapping_uncertainties_sectors">[19]Uncertainties!$G$10:$I$35</definedName>
    <definedName name="mon" localSheetId="19">#REF!</definedName>
    <definedName name="mon" localSheetId="4">#REF!</definedName>
    <definedName name="mon" localSheetId="5">#REF!</definedName>
    <definedName name="mon" localSheetId="3">#REF!</definedName>
    <definedName name="mon" localSheetId="13">#REF!</definedName>
    <definedName name="mon" localSheetId="14">#REF!</definedName>
    <definedName name="mon" localSheetId="15">#REF!</definedName>
    <definedName name="mon" localSheetId="9">#REF!</definedName>
    <definedName name="mon" localSheetId="7">#REF!</definedName>
    <definedName name="mon" localSheetId="10">#REF!</definedName>
    <definedName name="mon" localSheetId="8">#REF!</definedName>
    <definedName name="mon" localSheetId="12">#REF!</definedName>
    <definedName name="mon" localSheetId="11">#REF!</definedName>
    <definedName name="mon">#REF!</definedName>
    <definedName name="MonthlyForecastsTLRN" localSheetId="19">[10]MonthlyForecastsTRLN!#REF!</definedName>
    <definedName name="MonthlyForecastsTLRN" localSheetId="4">[10]MonthlyForecastsTRLN!#REF!</definedName>
    <definedName name="MonthlyForecastsTLRN" localSheetId="5">[10]MonthlyForecastsTRLN!#REF!</definedName>
    <definedName name="MonthlyForecastsTLRN" localSheetId="3">[10]MonthlyForecastsTRLN!#REF!</definedName>
    <definedName name="MonthlyForecastsTLRN" localSheetId="13">[10]MonthlyForecastsTRLN!#REF!</definedName>
    <definedName name="MonthlyForecastsTLRN" localSheetId="14">[10]MonthlyForecastsTRLN!#REF!</definedName>
    <definedName name="MonthlyForecastsTLRN" localSheetId="15">[10]MonthlyForecastsTRLN!#REF!</definedName>
    <definedName name="MonthlyForecastsTLRN" localSheetId="9">[10]MonthlyForecastsTRLN!#REF!</definedName>
    <definedName name="MonthlyForecastsTLRN" localSheetId="7">[10]MonthlyForecastsTRLN!#REF!</definedName>
    <definedName name="MonthlyForecastsTLRN" localSheetId="10">[10]MonthlyForecastsTRLN!#REF!</definedName>
    <definedName name="MonthlyForecastsTLRN" localSheetId="8">[10]MonthlyForecastsTRLN!#REF!</definedName>
    <definedName name="MonthlyForecastsTLRN" localSheetId="12">[10]MonthlyForecastsTRLN!#REF!</definedName>
    <definedName name="MonthlyForecastsTLRN" localSheetId="11">[10]MonthlyForecastsTRLN!#REF!</definedName>
    <definedName name="MonthlyForecastsTLRN">[10]MonthlyForecastsTRLN!#REF!</definedName>
    <definedName name="MonthlyLTargetsondonSlights">[10]MonthlyTargetsLONDON2005!$A$202</definedName>
    <definedName name="MonthlyTargetLONDONSummary">[10]MonthlyTargetsLONDON2005!$A$10</definedName>
    <definedName name="MonthlyTargetsLONDONCARs">[10]MonthlyTargetsLONDON2005!$A$171</definedName>
    <definedName name="MonthlyTargetsLONDONCHILD">[10]MonthlyTargetsLONDON2005!$A$179</definedName>
    <definedName name="MonthlyTargetsLONDONCYCs">[10]MonthlyTargetsLONDON2005!$A$123</definedName>
    <definedName name="MonthlyTargetsLONDONOTHERS">[10]MonthlyTargetsLONDON2005!$A$175</definedName>
    <definedName name="monthlytargetslondonpeds">[10]MonthlyTargetsLONDON2005!$A$99</definedName>
    <definedName name="MonthlyTargetsLONDONPTWs">[10]MonthlyTargetsLONDON2005!$A$147</definedName>
    <definedName name="MonthlyTargetsLondonSlights">[10]MonthlyTargetsLONDON2005!$A$202</definedName>
    <definedName name="MonthlyTargetsLONDONTOTAL">[10]MonthlyTargetsLONDON2005!$A$76</definedName>
    <definedName name="monthlytargetspreviousyears">[10]MonthlyTargetsLONDON2005!$A$226</definedName>
    <definedName name="MonthlyTargetsTLRNCARs">[10]MonthlyTargetsTLRN2005!$A$171</definedName>
    <definedName name="MonthlyTargetsTLRNCHILD">[10]MonthlyTargetsTLRN2005!$A$179</definedName>
    <definedName name="MonthlyTargetsTLRNCYCs">[10]MonthlyTargetsTLRN2005!$A$123</definedName>
    <definedName name="MonthlyTargetsTLRNOTHERs">[10]MonthlyTargetsTLRN2005!$A$175</definedName>
    <definedName name="MonthlyTargetsTLRNPEDs">[10]MonthlyTargetsTLRN2005!$A$99</definedName>
    <definedName name="MonthlyTargetsTLRNPTWs">[10]MonthlyTargetsTLRN2005!$A$147</definedName>
    <definedName name="MonthlyTargetsTLRNSLights">[10]MonthlyTargetsTLRN2005!$A$202</definedName>
    <definedName name="MonthlyTargetsTLRNTotal">[10]MonthlyTargetsTLRN2005!$A$75</definedName>
    <definedName name="MonthlyTargetTLRNSummary">[10]MonthlyTargetsTLRN2005!$A$10</definedName>
    <definedName name="mvfdata" localSheetId="19">#REF!</definedName>
    <definedName name="mvfdata" localSheetId="4">#REF!</definedName>
    <definedName name="mvfdata" localSheetId="5">#REF!</definedName>
    <definedName name="mvfdata" localSheetId="3">#REF!</definedName>
    <definedName name="mvfdata" localSheetId="13">#REF!</definedName>
    <definedName name="mvfdata" localSheetId="14">#REF!</definedName>
    <definedName name="mvfdata" localSheetId="15">#REF!</definedName>
    <definedName name="mvfdata" localSheetId="9">#REF!</definedName>
    <definedName name="mvfdata" localSheetId="7">#REF!</definedName>
    <definedName name="mvfdata" localSheetId="10">#REF!</definedName>
    <definedName name="mvfdata" localSheetId="8">#REF!</definedName>
    <definedName name="mvfdata" localSheetId="12">#REF!</definedName>
    <definedName name="mvfdata" localSheetId="11">#REF!</definedName>
    <definedName name="mvfdata">#REF!</definedName>
    <definedName name="NamesOfPackages">INDIRECT([20]ModelStrcElements!$F$3,FALSE)</definedName>
    <definedName name="nbon" localSheetId="19">#REF!</definedName>
    <definedName name="nbon" localSheetId="4">#REF!</definedName>
    <definedName name="nbon" localSheetId="5">#REF!</definedName>
    <definedName name="nbon" localSheetId="3">#REF!</definedName>
    <definedName name="nbon" localSheetId="13">#REF!</definedName>
    <definedName name="nbon" localSheetId="14">#REF!</definedName>
    <definedName name="nbon" localSheetId="15">#REF!</definedName>
    <definedName name="nbon" localSheetId="9">#REF!</definedName>
    <definedName name="nbon" localSheetId="7">#REF!</definedName>
    <definedName name="nbon" localSheetId="10">#REF!</definedName>
    <definedName name="nbon" localSheetId="8">#REF!</definedName>
    <definedName name="nbon" localSheetId="12">#REF!</definedName>
    <definedName name="nbon" localSheetId="11">#REF!</definedName>
    <definedName name="nbon">#REF!</definedName>
    <definedName name="new_chart" localSheetId="19">'[21]1997'!$A$7,'[21]1997'!$L$7,'[21]1997'!$M$7,'[21]1997'!#REF!,'[21]1997'!$A$10,'[21]1997'!$A$11,'[21]1997'!$L$10,'[21]1997'!$L$11,'[21]1997'!$M$10,'[21]1997'!$M$11,'[21]1997'!#REF!,'[21]1997'!#REF!,'[21]1997'!$Q$20,'[21]1997'!$L$19,'[21]1997'!$M$19,'[21]1997'!#REF!</definedName>
    <definedName name="new_chart" localSheetId="4">'[21]1997'!$A$7,'[21]1997'!$L$7,'[21]1997'!$M$7,'[21]1997'!#REF!,'[21]1997'!$A$10,'[21]1997'!$A$11,'[21]1997'!$L$10,'[21]1997'!$L$11,'[21]1997'!$M$10,'[21]1997'!$M$11,'[21]1997'!#REF!,'[21]1997'!#REF!,'[21]1997'!$Q$20,'[21]1997'!$L$19,'[21]1997'!$M$19,'[21]1997'!#REF!</definedName>
    <definedName name="new_chart" localSheetId="5">'[21]1997'!$A$7,'[21]1997'!$L$7,'[21]1997'!$M$7,'[21]1997'!#REF!,'[21]1997'!$A$10,'[21]1997'!$A$11,'[21]1997'!$L$10,'[21]1997'!$L$11,'[21]1997'!$M$10,'[21]1997'!$M$11,'[21]1997'!#REF!,'[21]1997'!#REF!,'[21]1997'!$Q$20,'[21]1997'!$L$19,'[21]1997'!$M$19,'[21]1997'!#REF!</definedName>
    <definedName name="new_chart" localSheetId="3">'[21]1997'!$A$7,'[21]1997'!$L$7,'[21]1997'!$M$7,'[21]1997'!#REF!,'[21]1997'!$A$10,'[21]1997'!$A$11,'[21]1997'!$L$10,'[21]1997'!$L$11,'[21]1997'!$M$10,'[21]1997'!$M$11,'[21]1997'!#REF!,'[21]1997'!#REF!,'[21]1997'!$Q$20,'[21]1997'!$L$19,'[21]1997'!$M$19,'[21]1997'!#REF!</definedName>
    <definedName name="new_chart" localSheetId="13">'[21]1997'!$A$7,'[21]1997'!$L$7,'[21]1997'!$M$7,'[21]1997'!#REF!,'[21]1997'!$A$10,'[21]1997'!$A$11,'[21]1997'!$L$10,'[21]1997'!$L$11,'[21]1997'!$M$10,'[21]1997'!$M$11,'[21]1997'!#REF!,'[21]1997'!#REF!,'[21]1997'!$Q$20,'[21]1997'!$L$19,'[21]1997'!$M$19,'[21]1997'!#REF!</definedName>
    <definedName name="new_chart" localSheetId="14">'[21]1997'!$A$7,'[21]1997'!$L$7,'[21]1997'!$M$7,'[21]1997'!#REF!,'[21]1997'!$A$10,'[21]1997'!$A$11,'[21]1997'!$L$10,'[21]1997'!$L$11,'[21]1997'!$M$10,'[21]1997'!$M$11,'[21]1997'!#REF!,'[21]1997'!#REF!,'[21]1997'!$Q$20,'[21]1997'!$L$19,'[21]1997'!$M$19,'[21]1997'!#REF!</definedName>
    <definedName name="new_chart" localSheetId="15">'[21]1997'!$A$7,'[21]1997'!$L$7,'[21]1997'!$M$7,'[21]1997'!#REF!,'[21]1997'!$A$10,'[21]1997'!$A$11,'[21]1997'!$L$10,'[21]1997'!$L$11,'[21]1997'!$M$10,'[21]1997'!$M$11,'[21]1997'!#REF!,'[21]1997'!#REF!,'[21]1997'!$Q$20,'[21]1997'!$L$19,'[21]1997'!$M$19,'[21]1997'!#REF!</definedName>
    <definedName name="new_chart" localSheetId="9">'[21]1997'!$A$7,'[21]1997'!$L$7,'[21]1997'!$M$7,'[21]1997'!#REF!,'[21]1997'!$A$10,'[21]1997'!$A$11,'[21]1997'!$L$10,'[21]1997'!$L$11,'[21]1997'!$M$10,'[21]1997'!$M$11,'[21]1997'!#REF!,'[21]1997'!#REF!,'[21]1997'!$Q$20,'[21]1997'!$L$19,'[21]1997'!$M$19,'[21]1997'!#REF!</definedName>
    <definedName name="new_chart" localSheetId="7">'[21]1997'!$A$7,'[21]1997'!$L$7,'[21]1997'!$M$7,'[21]1997'!#REF!,'[21]1997'!$A$10,'[21]1997'!$A$11,'[21]1997'!$L$10,'[21]1997'!$L$11,'[21]1997'!$M$10,'[21]1997'!$M$11,'[21]1997'!#REF!,'[21]1997'!#REF!,'[21]1997'!$Q$20,'[21]1997'!$L$19,'[21]1997'!$M$19,'[21]1997'!#REF!</definedName>
    <definedName name="new_chart" localSheetId="10">'[21]1997'!$A$7,'[21]1997'!$L$7,'[21]1997'!$M$7,'[21]1997'!#REF!,'[21]1997'!$A$10,'[21]1997'!$A$11,'[21]1997'!$L$10,'[21]1997'!$L$11,'[21]1997'!$M$10,'[21]1997'!$M$11,'[21]1997'!#REF!,'[21]1997'!#REF!,'[21]1997'!$Q$20,'[21]1997'!$L$19,'[21]1997'!$M$19,'[21]1997'!#REF!</definedName>
    <definedName name="new_chart" localSheetId="8">'[21]1997'!$A$7,'[21]1997'!$L$7,'[21]1997'!$M$7,'[21]1997'!#REF!,'[21]1997'!$A$10,'[21]1997'!$A$11,'[21]1997'!$L$10,'[21]1997'!$L$11,'[21]1997'!$M$10,'[21]1997'!$M$11,'[21]1997'!#REF!,'[21]1997'!#REF!,'[21]1997'!$Q$20,'[21]1997'!$L$19,'[21]1997'!$M$19,'[21]1997'!#REF!</definedName>
    <definedName name="new_chart" localSheetId="12">'[21]1997'!$A$7,'[21]1997'!$L$7,'[21]1997'!$M$7,'[21]1997'!#REF!,'[21]1997'!$A$10,'[21]1997'!$A$11,'[21]1997'!$L$10,'[21]1997'!$L$11,'[21]1997'!$M$10,'[21]1997'!$M$11,'[21]1997'!#REF!,'[21]1997'!#REF!,'[21]1997'!$Q$20,'[21]1997'!$L$19,'[21]1997'!$M$19,'[21]1997'!#REF!</definedName>
    <definedName name="new_chart" localSheetId="11">'[21]1997'!$A$7,'[21]1997'!$L$7,'[21]1997'!$M$7,'[21]1997'!#REF!,'[21]1997'!$A$10,'[21]1997'!$A$11,'[21]1997'!$L$10,'[21]1997'!$L$11,'[21]1997'!$M$10,'[21]1997'!$M$11,'[21]1997'!#REF!,'[21]1997'!#REF!,'[21]1997'!$Q$20,'[21]1997'!$L$19,'[21]1997'!$M$19,'[21]1997'!#REF!</definedName>
    <definedName name="new_chart">'[21]1997'!$A$7,'[21]1997'!$L$7,'[21]1997'!$M$7,'[21]1997'!#REF!,'[21]1997'!$A$10,'[21]1997'!$A$11,'[21]1997'!$L$10,'[21]1997'!$L$11,'[21]1997'!$M$10,'[21]1997'!$M$11,'[21]1997'!#REF!,'[21]1997'!#REF!,'[21]1997'!$Q$20,'[21]1997'!$L$19,'[21]1997'!$M$19,'[21]1997'!#REF!</definedName>
    <definedName name="new_dialog" localSheetId="19">[21]!Dialog</definedName>
    <definedName name="new_dialog" localSheetId="4">[21]!Dialog</definedName>
    <definedName name="new_dialog" localSheetId="5">[21]!Dialog</definedName>
    <definedName name="new_dialog" localSheetId="3">[21]!Dialog</definedName>
    <definedName name="new_dialog" localSheetId="13">[21]!Dialog</definedName>
    <definedName name="new_dialog" localSheetId="14">[21]!Dialog</definedName>
    <definedName name="new_dialog" localSheetId="15">[21]!Dialog</definedName>
    <definedName name="new_dialog" localSheetId="9">[21]!Dialog</definedName>
    <definedName name="new_dialog" localSheetId="10">[21]!Dialog</definedName>
    <definedName name="new_dialog" localSheetId="8">[21]!Dialog</definedName>
    <definedName name="new_dialog" localSheetId="11">[21]!Dialog</definedName>
    <definedName name="new_dialog">[21]!Dialog</definedName>
    <definedName name="new_table" localSheetId="19">!#REF!</definedName>
    <definedName name="new_table" localSheetId="4">!#REF!</definedName>
    <definedName name="new_table" localSheetId="5">!#REF!</definedName>
    <definedName name="new_table" localSheetId="3">!#REF!</definedName>
    <definedName name="new_table" localSheetId="13">!#REF!</definedName>
    <definedName name="new_table" localSheetId="14">!#REF!</definedName>
    <definedName name="new_table" localSheetId="15">!#REF!</definedName>
    <definedName name="new_table" localSheetId="9">!#REF!</definedName>
    <definedName name="new_table" localSheetId="7">!#REF!</definedName>
    <definedName name="new_table" localSheetId="10">!#REF!</definedName>
    <definedName name="new_table" localSheetId="8">!#REF!</definedName>
    <definedName name="new_table" localSheetId="12">!#REF!</definedName>
    <definedName name="new_table" localSheetId="11">!#REF!</definedName>
    <definedName name="new_table">!#REF!</definedName>
    <definedName name="NewGas" localSheetId="19">#REF!</definedName>
    <definedName name="NewGas" localSheetId="4">#REF!</definedName>
    <definedName name="NewGas" localSheetId="5">#REF!</definedName>
    <definedName name="NewGas" localSheetId="3">#REF!</definedName>
    <definedName name="NewGas" localSheetId="13">#REF!</definedName>
    <definedName name="NewGas" localSheetId="14">#REF!</definedName>
    <definedName name="NewGas" localSheetId="15">#REF!</definedName>
    <definedName name="NewGas" localSheetId="9">#REF!</definedName>
    <definedName name="NewGas" localSheetId="7">#REF!</definedName>
    <definedName name="NewGas" localSheetId="10">#REF!</definedName>
    <definedName name="NewGas" localSheetId="8">#REF!</definedName>
    <definedName name="NewGas" localSheetId="12">#REF!</definedName>
    <definedName name="NewGas" localSheetId="11">#REF!</definedName>
    <definedName name="NewGas">#REF!</definedName>
    <definedName name="newname" localSheetId="19">#REF!</definedName>
    <definedName name="newname" localSheetId="4">#REF!</definedName>
    <definedName name="newname" localSheetId="5">#REF!</definedName>
    <definedName name="newname" localSheetId="3">#REF!</definedName>
    <definedName name="newname" localSheetId="13">#REF!</definedName>
    <definedName name="newname" localSheetId="14">#REF!</definedName>
    <definedName name="newname" localSheetId="15">#REF!</definedName>
    <definedName name="newname" localSheetId="9">#REF!</definedName>
    <definedName name="newname" localSheetId="7">#REF!</definedName>
    <definedName name="newname" localSheetId="10">#REF!</definedName>
    <definedName name="newname" localSheetId="8">#REF!</definedName>
    <definedName name="newname" localSheetId="12">#REF!</definedName>
    <definedName name="newname" localSheetId="11">#REF!</definedName>
    <definedName name="newname">#REF!</definedName>
    <definedName name="NO" localSheetId="19">#REF!</definedName>
    <definedName name="NO" localSheetId="4">#REF!</definedName>
    <definedName name="NO" localSheetId="5">#REF!</definedName>
    <definedName name="NO" localSheetId="3">#REF!</definedName>
    <definedName name="NO" localSheetId="13">#REF!</definedName>
    <definedName name="NO" localSheetId="14">#REF!</definedName>
    <definedName name="NO" localSheetId="15">#REF!</definedName>
    <definedName name="NO" localSheetId="9">#REF!</definedName>
    <definedName name="NO" localSheetId="7">#REF!</definedName>
    <definedName name="NO" localSheetId="10">#REF!</definedName>
    <definedName name="NO" localSheetId="8">#REF!</definedName>
    <definedName name="NO" localSheetId="12">#REF!</definedName>
    <definedName name="NO" localSheetId="11">#REF!</definedName>
    <definedName name="NO">#REF!</definedName>
    <definedName name="NON" localSheetId="19">#REF!</definedName>
    <definedName name="NON" localSheetId="4">#REF!</definedName>
    <definedName name="NON" localSheetId="5">#REF!</definedName>
    <definedName name="NON" localSheetId="3">#REF!</definedName>
    <definedName name="NON" localSheetId="13">#REF!</definedName>
    <definedName name="NON" localSheetId="14">#REF!</definedName>
    <definedName name="NON" localSheetId="15">#REF!</definedName>
    <definedName name="NON" localSheetId="9">#REF!</definedName>
    <definedName name="NON" localSheetId="7">#REF!</definedName>
    <definedName name="NON" localSheetId="10">#REF!</definedName>
    <definedName name="NON" localSheetId="8">#REF!</definedName>
    <definedName name="NON" localSheetId="12">#REF!</definedName>
    <definedName name="NON" localSheetId="11">#REF!</definedName>
    <definedName name="NON">#REF!</definedName>
    <definedName name="nonTOCUvTOCU">'[5]TP Data'!$A$13</definedName>
    <definedName name="OFF_PEAK">'[7]tsl table'!$AA$7:$AA$13</definedName>
    <definedName name="OFFPEAK">'[1]NSETRAF data'!$U$14:$U$24</definedName>
    <definedName name="OldData" localSheetId="19">!#REF!</definedName>
    <definedName name="OldData" localSheetId="4">!#REF!</definedName>
    <definedName name="OldData" localSheetId="5">!#REF!</definedName>
    <definedName name="OldData" localSheetId="3">!#REF!</definedName>
    <definedName name="OldData" localSheetId="13">!#REF!</definedName>
    <definedName name="OldData" localSheetId="14">!#REF!</definedName>
    <definedName name="OldData" localSheetId="15">!#REF!</definedName>
    <definedName name="OldData" localSheetId="9">!#REF!</definedName>
    <definedName name="OldData" localSheetId="7">!#REF!</definedName>
    <definedName name="OldData" localSheetId="10">!#REF!</definedName>
    <definedName name="OldData" localSheetId="8">!#REF!</definedName>
    <definedName name="OldData" localSheetId="12">!#REF!</definedName>
    <definedName name="OldData" localSheetId="11">!#REF!</definedName>
    <definedName name="OldData">!#REF!</definedName>
    <definedName name="OLSpeedsITIS" localSheetId="19">'[5]Bus Data'!#REF!</definedName>
    <definedName name="OLSpeedsITIS" localSheetId="4">'[5]Bus Data'!#REF!</definedName>
    <definedName name="OLSpeedsITIS" localSheetId="5">'[5]Bus Data'!#REF!</definedName>
    <definedName name="OLSpeedsITIS" localSheetId="3">'[5]Bus Data'!#REF!</definedName>
    <definedName name="OLSpeedsITIS" localSheetId="13">'[5]Bus Data'!#REF!</definedName>
    <definedName name="OLSpeedsITIS" localSheetId="14">'[5]Bus Data'!#REF!</definedName>
    <definedName name="OLSpeedsITIS" localSheetId="15">'[5]Bus Data'!#REF!</definedName>
    <definedName name="OLSpeedsITIS" localSheetId="9">'[5]Bus Data'!#REF!</definedName>
    <definedName name="OLSpeedsITIS" localSheetId="7">'[5]Bus Data'!#REF!</definedName>
    <definedName name="OLSpeedsITIS" localSheetId="10">'[5]Bus Data'!#REF!</definedName>
    <definedName name="OLSpeedsITIS" localSheetId="8">'[5]Bus Data'!#REF!</definedName>
    <definedName name="OLSpeedsITIS" localSheetId="12">'[5]Bus Data'!#REF!</definedName>
    <definedName name="OLSpeedsITIS" localSheetId="11">'[5]Bus Data'!#REF!</definedName>
    <definedName name="OLSpeedsITIS">'[5]Bus Data'!#REF!</definedName>
    <definedName name="PackageDetailsTransfer">INDIRECT([20]PB_Processing!$C$47,FALSE)</definedName>
    <definedName name="PackageSummaryTransfer">INDIRECT([20]PB_Processing!$C$60,FALSE)</definedName>
    <definedName name="PEAK">'[1]NSETRAF data'!$AD$14:$AD$24</definedName>
    <definedName name="Period" localSheetId="19">#REF!</definedName>
    <definedName name="Period" localSheetId="4">#REF!</definedName>
    <definedName name="Period" localSheetId="5">#REF!</definedName>
    <definedName name="Period" localSheetId="3">#REF!</definedName>
    <definedName name="Period" localSheetId="13">#REF!</definedName>
    <definedName name="Period" localSheetId="14">#REF!</definedName>
    <definedName name="Period" localSheetId="15">#REF!</definedName>
    <definedName name="Period" localSheetId="9">#REF!</definedName>
    <definedName name="Period" localSheetId="7">#REF!</definedName>
    <definedName name="Period" localSheetId="10">#REF!</definedName>
    <definedName name="Period" localSheetId="8">#REF!</definedName>
    <definedName name="Period" localSheetId="12">#REF!</definedName>
    <definedName name="Period" localSheetId="11">#REF!</definedName>
    <definedName name="Period">#REF!</definedName>
    <definedName name="PersonDelayIndicator" localSheetId="19">'[5]Bus Data'!#REF!</definedName>
    <definedName name="PersonDelayIndicator" localSheetId="4">'[5]Bus Data'!#REF!</definedName>
    <definedName name="PersonDelayIndicator" localSheetId="5">'[5]Bus Data'!#REF!</definedName>
    <definedName name="PersonDelayIndicator" localSheetId="3">'[5]Bus Data'!#REF!</definedName>
    <definedName name="PersonDelayIndicator" localSheetId="13">'[5]Bus Data'!#REF!</definedName>
    <definedName name="PersonDelayIndicator" localSheetId="14">'[5]Bus Data'!#REF!</definedName>
    <definedName name="PersonDelayIndicator" localSheetId="15">'[5]Bus Data'!#REF!</definedName>
    <definedName name="PersonDelayIndicator" localSheetId="9">'[5]Bus Data'!#REF!</definedName>
    <definedName name="PersonDelayIndicator" localSheetId="7">'[5]Bus Data'!#REF!</definedName>
    <definedName name="PersonDelayIndicator" localSheetId="10">'[5]Bus Data'!#REF!</definedName>
    <definedName name="PersonDelayIndicator" localSheetId="8">'[5]Bus Data'!#REF!</definedName>
    <definedName name="PersonDelayIndicator" localSheetId="12">'[5]Bus Data'!#REF!</definedName>
    <definedName name="PersonDelayIndicator" localSheetId="11">'[5]Bus Data'!#REF!</definedName>
    <definedName name="PersonDelayIndicator">'[5]Bus Data'!#REF!</definedName>
    <definedName name="PJS">'[7]tsl table'!$J$7:$J$12</definedName>
    <definedName name="PKMS">'[1]NSETRAF data'!$H$14:$H$24</definedName>
    <definedName name="PKMS83INDEX">'[7]tsl table'!$Y$7:$Y$13</definedName>
    <definedName name="PRINT" localSheetId="19">#REF!</definedName>
    <definedName name="PRINT" localSheetId="4">#REF!</definedName>
    <definedName name="PRINT" localSheetId="5">#REF!</definedName>
    <definedName name="PRINT" localSheetId="3">#REF!</definedName>
    <definedName name="PRINT" localSheetId="13">#REF!</definedName>
    <definedName name="PRINT" localSheetId="14">#REF!</definedName>
    <definedName name="PRINT" localSheetId="15">#REF!</definedName>
    <definedName name="PRINT" localSheetId="9">#REF!</definedName>
    <definedName name="PRINT" localSheetId="7">#REF!</definedName>
    <definedName name="PRINT" localSheetId="10">#REF!</definedName>
    <definedName name="PRINT" localSheetId="8">#REF!</definedName>
    <definedName name="PRINT" localSheetId="12">#REF!</definedName>
    <definedName name="PRINT" localSheetId="11">#REF!</definedName>
    <definedName name="PRINT">#REF!</definedName>
    <definedName name="_xlnm.Print_Area" localSheetId="19">!#REF!</definedName>
    <definedName name="_xlnm.Print_Area" localSheetId="4">!#REF!</definedName>
    <definedName name="_xlnm.Print_Area" localSheetId="5">!#REF!</definedName>
    <definedName name="_xlnm.Print_Area" localSheetId="3">!#REF!</definedName>
    <definedName name="_xlnm.Print_Area" localSheetId="13">!#REF!</definedName>
    <definedName name="_xlnm.Print_Area" localSheetId="14">!#REF!</definedName>
    <definedName name="_xlnm.Print_Area" localSheetId="15">!#REF!</definedName>
    <definedName name="_xlnm.Print_Area" localSheetId="9">!#REF!</definedName>
    <definedName name="_xlnm.Print_Area" localSheetId="7">!#REF!</definedName>
    <definedName name="_xlnm.Print_Area" localSheetId="10">!#REF!</definedName>
    <definedName name="_xlnm.Print_Area" localSheetId="8">!#REF!</definedName>
    <definedName name="_xlnm.Print_Area" localSheetId="12">!#REF!</definedName>
    <definedName name="_xlnm.Print_Area" localSheetId="11">!#REF!</definedName>
    <definedName name="_xlnm.Print_Area">!#REF!</definedName>
    <definedName name="Print_Area_MI" localSheetId="19">#REF!</definedName>
    <definedName name="Print_Area_MI" localSheetId="4">#REF!</definedName>
    <definedName name="Print_Area_MI" localSheetId="5">#REF!</definedName>
    <definedName name="Print_Area_MI" localSheetId="3">#REF!</definedName>
    <definedName name="Print_Area_MI" localSheetId="13">#REF!</definedName>
    <definedName name="Print_Area_MI" localSheetId="14">#REF!</definedName>
    <definedName name="Print_Area_MI" localSheetId="15">#REF!</definedName>
    <definedName name="Print_Area_MI" localSheetId="9">#REF!</definedName>
    <definedName name="Print_Area_MI" localSheetId="7">#REF!</definedName>
    <definedName name="Print_Area_MI" localSheetId="10">#REF!</definedName>
    <definedName name="Print_Area_MI" localSheetId="8">#REF!</definedName>
    <definedName name="Print_Area_MI" localSheetId="12">#REF!</definedName>
    <definedName name="Print_Area_MI" localSheetId="11">#REF!</definedName>
    <definedName name="Print_Area_MI">#REF!</definedName>
    <definedName name="printarea" localSheetId="19">!#REF!</definedName>
    <definedName name="printarea" localSheetId="4">!#REF!</definedName>
    <definedName name="printarea" localSheetId="5">!#REF!</definedName>
    <definedName name="printarea" localSheetId="3">!#REF!</definedName>
    <definedName name="printarea" localSheetId="13">!#REF!</definedName>
    <definedName name="printarea" localSheetId="14">!#REF!</definedName>
    <definedName name="printarea" localSheetId="15">!#REF!</definedName>
    <definedName name="printarea" localSheetId="9">!#REF!</definedName>
    <definedName name="printarea" localSheetId="7">!#REF!</definedName>
    <definedName name="printarea" localSheetId="10">!#REF!</definedName>
    <definedName name="printarea" localSheetId="8">!#REF!</definedName>
    <definedName name="printarea" localSheetId="12">!#REF!</definedName>
    <definedName name="printarea" localSheetId="11">!#REF!</definedName>
    <definedName name="printarea">!#REF!</definedName>
    <definedName name="PUBLISH1998_Print_Area" localSheetId="19">!#REF!</definedName>
    <definedName name="PUBLISH1998_Print_Area" localSheetId="4">!#REF!</definedName>
    <definedName name="PUBLISH1998_Print_Area" localSheetId="5">!#REF!</definedName>
    <definedName name="PUBLISH1998_Print_Area" localSheetId="3">!#REF!</definedName>
    <definedName name="PUBLISH1998_Print_Area" localSheetId="13">!#REF!</definedName>
    <definedName name="PUBLISH1998_Print_Area" localSheetId="14">!#REF!</definedName>
    <definedName name="PUBLISH1998_Print_Area" localSheetId="15">!#REF!</definedName>
    <definedName name="PUBLISH1998_Print_Area" localSheetId="9">!#REF!</definedName>
    <definedName name="PUBLISH1998_Print_Area" localSheetId="7">!#REF!</definedName>
    <definedName name="PUBLISH1998_Print_Area" localSheetId="10">!#REF!</definedName>
    <definedName name="PUBLISH1998_Print_Area" localSheetId="8">!#REF!</definedName>
    <definedName name="PUBLISH1998_Print_Area" localSheetId="12">!#REF!</definedName>
    <definedName name="PUBLISH1998_Print_Area" localSheetId="11">!#REF!</definedName>
    <definedName name="PUBLISH1998_Print_Area">!#REF!</definedName>
    <definedName name="QCasualtyDataFeed">[10]QCasualtyDataFeed!$A$6:$AU$91</definedName>
    <definedName name="qq">[3]NSEFARES!$C$63</definedName>
    <definedName name="qqq">[3]NSEFARES!$C$46</definedName>
    <definedName name="qqqq">[3]NSEFARES!$C$64</definedName>
    <definedName name="qqqqqqq">[3]NSEFARES!$C$65</definedName>
    <definedName name="qqqqqqqqqqqqq">[3]NSEFARES!$C$45</definedName>
    <definedName name="qqww">'[3]NSETRAF data'!$U$14:$U$24</definedName>
    <definedName name="QUI" localSheetId="19">#REF!</definedName>
    <definedName name="QUI" localSheetId="4">#REF!</definedName>
    <definedName name="QUI" localSheetId="5">#REF!</definedName>
    <definedName name="QUI" localSheetId="3">#REF!</definedName>
    <definedName name="QUI" localSheetId="13">#REF!</definedName>
    <definedName name="QUI" localSheetId="14">#REF!</definedName>
    <definedName name="QUI" localSheetId="15">#REF!</definedName>
    <definedName name="QUI" localSheetId="9">#REF!</definedName>
    <definedName name="QUI" localSheetId="7">#REF!</definedName>
    <definedName name="QUI" localSheetId="10">#REF!</definedName>
    <definedName name="QUI" localSheetId="8">#REF!</definedName>
    <definedName name="QUI" localSheetId="12">#REF!</definedName>
    <definedName name="QUI" localSheetId="11">#REF!</definedName>
    <definedName name="QUI">#REF!</definedName>
    <definedName name="REAL84ON">[1]NSEFARES!$E$55:$E$62</definedName>
    <definedName name="REC">#N/A</definedName>
    <definedName name="RecordableCrimesBus">'[5]TP Data'!$A$290</definedName>
    <definedName name="RecordableCrimesL">'[5]TP Data'!$A$355</definedName>
    <definedName name="RECS" localSheetId="19">#REF!</definedName>
    <definedName name="RECS" localSheetId="4">#REF!</definedName>
    <definedName name="RECS" localSheetId="5">#REF!</definedName>
    <definedName name="RECS" localSheetId="3">#REF!</definedName>
    <definedName name="RECS" localSheetId="13">#REF!</definedName>
    <definedName name="RECS" localSheetId="14">#REF!</definedName>
    <definedName name="RECS" localSheetId="15">#REF!</definedName>
    <definedName name="RECS" localSheetId="9">#REF!</definedName>
    <definedName name="RECS" localSheetId="7">#REF!</definedName>
    <definedName name="RECS" localSheetId="10">#REF!</definedName>
    <definedName name="RECS" localSheetId="8">#REF!</definedName>
    <definedName name="RECS" localSheetId="12">#REF!</definedName>
    <definedName name="RECS" localSheetId="11">#REF!</definedName>
    <definedName name="RECS">#REF!</definedName>
    <definedName name="RepsasPerCentCCPCNs">[5]CC_PCN!$A$329</definedName>
    <definedName name="RISC_Inner" localSheetId="19">'[5]Traffic Inner &amp; Outer Lon'!#REF!</definedName>
    <definedName name="RISC_Inner" localSheetId="4">'[5]Traffic Inner &amp; Outer Lon'!#REF!</definedName>
    <definedName name="RISC_Inner" localSheetId="5">'[5]Traffic Inner &amp; Outer Lon'!#REF!</definedName>
    <definedName name="RISC_Inner" localSheetId="3">'[5]Traffic Inner &amp; Outer Lon'!#REF!</definedName>
    <definedName name="RISC_Inner" localSheetId="13">'[5]Traffic Inner &amp; Outer Lon'!#REF!</definedName>
    <definedName name="RISC_Inner" localSheetId="14">'[5]Traffic Inner &amp; Outer Lon'!#REF!</definedName>
    <definedName name="RISC_Inner" localSheetId="15">'[5]Traffic Inner &amp; Outer Lon'!#REF!</definedName>
    <definedName name="RISC_Inner" localSheetId="9">'[5]Traffic Inner &amp; Outer Lon'!#REF!</definedName>
    <definedName name="RISC_Inner" localSheetId="7">'[5]Traffic Inner &amp; Outer Lon'!#REF!</definedName>
    <definedName name="RISC_Inner" localSheetId="10">'[5]Traffic Inner &amp; Outer Lon'!#REF!</definedName>
    <definedName name="RISC_Inner" localSheetId="8">'[5]Traffic Inner &amp; Outer Lon'!#REF!</definedName>
    <definedName name="RISC_Inner" localSheetId="12">'[5]Traffic Inner &amp; Outer Lon'!#REF!</definedName>
    <definedName name="RISC_Inner" localSheetId="11">'[5]Traffic Inner &amp; Outer Lon'!#REF!</definedName>
    <definedName name="RISC_Inner">'[5]Traffic Inner &amp; Outer Lon'!#REF!</definedName>
    <definedName name="RISCEnteringCentral" localSheetId="19">'[5]Traffic into Cen Lon Pds'!#REF!</definedName>
    <definedName name="RISCEnteringCentral" localSheetId="4">'[5]Traffic into Cen Lon Pds'!#REF!</definedName>
    <definedName name="RISCEnteringCentral" localSheetId="5">'[5]Traffic into Cen Lon Pds'!#REF!</definedName>
    <definedName name="RISCEnteringCentral" localSheetId="3">'[5]Traffic into Cen Lon Pds'!#REF!</definedName>
    <definedName name="RISCEnteringCentral" localSheetId="13">'[5]Traffic into Cen Lon Pds'!#REF!</definedName>
    <definedName name="RISCEnteringCentral" localSheetId="14">'[5]Traffic into Cen Lon Pds'!#REF!</definedName>
    <definedName name="RISCEnteringCentral" localSheetId="15">'[5]Traffic into Cen Lon Pds'!#REF!</definedName>
    <definedName name="RISCEnteringCentral" localSheetId="9">'[5]Traffic into Cen Lon Pds'!#REF!</definedName>
    <definedName name="RISCEnteringCentral" localSheetId="7">'[5]Traffic into Cen Lon Pds'!#REF!</definedName>
    <definedName name="RISCEnteringCentral" localSheetId="10">'[5]Traffic into Cen Lon Pds'!#REF!</definedName>
    <definedName name="RISCEnteringCentral" localSheetId="8">'[5]Traffic into Cen Lon Pds'!#REF!</definedName>
    <definedName name="RISCEnteringCentral" localSheetId="12">'[5]Traffic into Cen Lon Pds'!#REF!</definedName>
    <definedName name="RISCEnteringCentral" localSheetId="11">'[5]Traffic into Cen Lon Pds'!#REF!</definedName>
    <definedName name="RISCEnteringCentral">'[5]Traffic into Cen Lon Pds'!#REF!</definedName>
    <definedName name="RISCLondonKSI">[10]RISC!$A$5</definedName>
    <definedName name="RISCTLRNKSI">[10]RISC!$A$36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PI">#N/A</definedName>
    <definedName name="rr">[3]NSEFARES!$H$37</definedName>
    <definedName name="rrr">[3]NSEFARES!$H$38</definedName>
    <definedName name="SEAS">'[1]NSETRAF data'!$F$14:$F$24</definedName>
    <definedName name="SensitivityFactor">[22]ModelStrcElements!$AL$2</definedName>
    <definedName name="serfwerw" localSheetId="19">#REF!</definedName>
    <definedName name="serfwerw" localSheetId="4">#REF!</definedName>
    <definedName name="serfwerw" localSheetId="5">#REF!</definedName>
    <definedName name="serfwerw" localSheetId="3">#REF!</definedName>
    <definedName name="serfwerw" localSheetId="13">#REF!</definedName>
    <definedName name="serfwerw" localSheetId="14">#REF!</definedName>
    <definedName name="serfwerw" localSheetId="15">#REF!</definedName>
    <definedName name="serfwerw" localSheetId="9">#REF!</definedName>
    <definedName name="serfwerw" localSheetId="7">#REF!</definedName>
    <definedName name="serfwerw" localSheetId="10">#REF!</definedName>
    <definedName name="serfwerw" localSheetId="8">#REF!</definedName>
    <definedName name="serfwerw" localSheetId="12">#REF!</definedName>
    <definedName name="serfwerw" localSheetId="11">#REF!</definedName>
    <definedName name="serfwerw">#REF!</definedName>
    <definedName name="SHEC_LONDON" localSheetId="19">'[10]OLDSHEC-TLRNRolling'!#REF!</definedName>
    <definedName name="SHEC_LONDON" localSheetId="4">'[10]OLDSHEC-TLRNRolling'!#REF!</definedName>
    <definedName name="SHEC_LONDON" localSheetId="5">'[10]OLDSHEC-TLRNRolling'!#REF!</definedName>
    <definedName name="SHEC_LONDON" localSheetId="3">'[10]OLDSHEC-TLRNRolling'!#REF!</definedName>
    <definedName name="SHEC_LONDON" localSheetId="13">'[10]OLDSHEC-TLRNRolling'!#REF!</definedName>
    <definedName name="SHEC_LONDON" localSheetId="14">'[10]OLDSHEC-TLRNRolling'!#REF!</definedName>
    <definedName name="SHEC_LONDON" localSheetId="15">'[10]OLDSHEC-TLRNRolling'!#REF!</definedName>
    <definedName name="SHEC_LONDON" localSheetId="9">'[10]OLDSHEC-TLRNRolling'!#REF!</definedName>
    <definedName name="SHEC_LONDON" localSheetId="7">'[10]OLDSHEC-TLRNRolling'!#REF!</definedName>
    <definedName name="SHEC_LONDON" localSheetId="10">'[10]OLDSHEC-TLRNRolling'!#REF!</definedName>
    <definedName name="SHEC_LONDON" localSheetId="8">'[10]OLDSHEC-TLRNRolling'!#REF!</definedName>
    <definedName name="SHEC_LONDON" localSheetId="12">'[10]OLDSHEC-TLRNRolling'!#REF!</definedName>
    <definedName name="SHEC_LONDON" localSheetId="11">'[10]OLDSHEC-TLRNRolling'!#REF!</definedName>
    <definedName name="SHEC_LONDON">'[10]OLDSHEC-TLRNRolling'!#REF!</definedName>
    <definedName name="SHEC_TLRN">'[10]OLDSHEC-TLRNRolling'!$A$3</definedName>
    <definedName name="Sour">[4]T1_Demand!$A$274</definedName>
    <definedName name="Source" localSheetId="19">[4]T1_Demand!#REF!</definedName>
    <definedName name="Source" localSheetId="4">[4]T1_Demand!#REF!</definedName>
    <definedName name="Source" localSheetId="5">[4]T1_Demand!#REF!</definedName>
    <definedName name="Source" localSheetId="3">[4]T1_Demand!#REF!</definedName>
    <definedName name="Source" localSheetId="13">[4]T1_Demand!#REF!</definedName>
    <definedName name="Source" localSheetId="14">[4]T1_Demand!#REF!</definedName>
    <definedName name="Source" localSheetId="15">[4]T1_Demand!#REF!</definedName>
    <definedName name="Source" localSheetId="9">[4]T1_Demand!#REF!</definedName>
    <definedName name="Source" localSheetId="7">[4]T1_Demand!#REF!</definedName>
    <definedName name="Source" localSheetId="10">[4]T1_Demand!#REF!</definedName>
    <definedName name="Source" localSheetId="8">[4]T1_Demand!#REF!</definedName>
    <definedName name="Source" localSheetId="12">[4]T1_Demand!#REF!</definedName>
    <definedName name="Source" localSheetId="11">[4]T1_Demand!#REF!</definedName>
    <definedName name="Source">[4]T1_Demand!#REF!</definedName>
    <definedName name="station_names">'[15]Lookup tables'!$A$3:$B$242</definedName>
    <definedName name="TABA">#N/A</definedName>
    <definedName name="TABA1_2">#N/A</definedName>
    <definedName name="TABA3">#N/A</definedName>
    <definedName name="TABB">#N/A</definedName>
    <definedName name="TABB1_2">#N/A</definedName>
    <definedName name="TABC">#N/A</definedName>
    <definedName name="tableflows">[4]T1_Demand!$A$87</definedName>
    <definedName name="tablespeed" localSheetId="19">'[5]Bus Data'!#REF!</definedName>
    <definedName name="tablespeed" localSheetId="4">'[5]Bus Data'!#REF!</definedName>
    <definedName name="tablespeed" localSheetId="5">'[5]Bus Data'!#REF!</definedName>
    <definedName name="tablespeed" localSheetId="3">'[5]Bus Data'!#REF!</definedName>
    <definedName name="tablespeed" localSheetId="13">'[5]Bus Data'!#REF!</definedName>
    <definedName name="tablespeed" localSheetId="14">'[5]Bus Data'!#REF!</definedName>
    <definedName name="tablespeed" localSheetId="15">'[5]Bus Data'!#REF!</definedName>
    <definedName name="tablespeed" localSheetId="9">'[5]Bus Data'!#REF!</definedName>
    <definedName name="tablespeed" localSheetId="7">'[5]Bus Data'!#REF!</definedName>
    <definedName name="tablespeed" localSheetId="10">'[5]Bus Data'!#REF!</definedName>
    <definedName name="tablespeed" localSheetId="8">'[5]Bus Data'!#REF!</definedName>
    <definedName name="tablespeed" localSheetId="12">'[5]Bus Data'!#REF!</definedName>
    <definedName name="tablespeed" localSheetId="11">'[5]Bus Data'!#REF!</definedName>
    <definedName name="tablespeed">'[5]Bus Data'!#REF!</definedName>
    <definedName name="TableTitle" localSheetId="19">!#REF!</definedName>
    <definedName name="TableTitle" localSheetId="4">!#REF!</definedName>
    <definedName name="TableTitle" localSheetId="5">!#REF!</definedName>
    <definedName name="TableTitle" localSheetId="3">!#REF!</definedName>
    <definedName name="TableTitle" localSheetId="13">!#REF!</definedName>
    <definedName name="TableTitle" localSheetId="14">!#REF!</definedName>
    <definedName name="TableTitle" localSheetId="15">!#REF!</definedName>
    <definedName name="TableTitle" localSheetId="9">!#REF!</definedName>
    <definedName name="TableTitle" localSheetId="7">!#REF!</definedName>
    <definedName name="TableTitle" localSheetId="10">!#REF!</definedName>
    <definedName name="TableTitle" localSheetId="8">!#REF!</definedName>
    <definedName name="TableTitle" localSheetId="12">!#REF!</definedName>
    <definedName name="TableTitle" localSheetId="11">!#REF!</definedName>
    <definedName name="TableTitle">!#REF!</definedName>
    <definedName name="ted" localSheetId="19">#REF!</definedName>
    <definedName name="ted" localSheetId="4">#REF!</definedName>
    <definedName name="ted" localSheetId="5">#REF!</definedName>
    <definedName name="ted" localSheetId="3">#REF!</definedName>
    <definedName name="ted" localSheetId="13">#REF!</definedName>
    <definedName name="ted" localSheetId="14">#REF!</definedName>
    <definedName name="ted" localSheetId="15">#REF!</definedName>
    <definedName name="ted" localSheetId="9">#REF!</definedName>
    <definedName name="ted" localSheetId="7">#REF!</definedName>
    <definedName name="ted" localSheetId="10">#REF!</definedName>
    <definedName name="ted" localSheetId="8">#REF!</definedName>
    <definedName name="ted" localSheetId="12">#REF!</definedName>
    <definedName name="ted" localSheetId="11">#REF!</definedName>
    <definedName name="ted">#REF!</definedName>
    <definedName name="test" localSheetId="19">#REF!</definedName>
    <definedName name="test" localSheetId="4">#REF!</definedName>
    <definedName name="test" localSheetId="5">#REF!</definedName>
    <definedName name="test" localSheetId="3">#REF!</definedName>
    <definedName name="test" localSheetId="13">#REF!</definedName>
    <definedName name="test" localSheetId="14">#REF!</definedName>
    <definedName name="test" localSheetId="15">#REF!</definedName>
    <definedName name="test" localSheetId="9">#REF!</definedName>
    <definedName name="test" localSheetId="7">#REF!</definedName>
    <definedName name="test" localSheetId="10">#REF!</definedName>
    <definedName name="test" localSheetId="8">#REF!</definedName>
    <definedName name="test" localSheetId="12">#REF!</definedName>
    <definedName name="test" localSheetId="11">#REF!</definedName>
    <definedName name="test">#REF!</definedName>
    <definedName name="testing" localSheetId="19">!#REF!</definedName>
    <definedName name="testing" localSheetId="4">!#REF!</definedName>
    <definedName name="testing" localSheetId="5">!#REF!</definedName>
    <definedName name="testing" localSheetId="3">!#REF!</definedName>
    <definedName name="testing" localSheetId="13">!#REF!</definedName>
    <definedName name="testing" localSheetId="14">!#REF!</definedName>
    <definedName name="testing" localSheetId="15">!#REF!</definedName>
    <definedName name="testing" localSheetId="9">!#REF!</definedName>
    <definedName name="testing" localSheetId="7">!#REF!</definedName>
    <definedName name="testing" localSheetId="10">!#REF!</definedName>
    <definedName name="testing" localSheetId="8">!#REF!</definedName>
    <definedName name="testing" localSheetId="12">!#REF!</definedName>
    <definedName name="testing" localSheetId="11">!#REF!</definedName>
    <definedName name="testing">!#REF!</definedName>
    <definedName name="tfccentral24hr">'[5]Traffic Inner &amp; Outer Lon'!$A$15</definedName>
    <definedName name="tfccentralcharginghours">'[5]Traffic Inner &amp; Outer Lon'!$A$95</definedName>
    <definedName name="TfcEnteringCLondonCharginhr">'[5]Traffic into Cen Lon Pds'!$A$11</definedName>
    <definedName name="tfcInner24hr">'[5]Traffic Inner &amp; Outer Lon'!$A$174</definedName>
    <definedName name="tfcOuter24hr">'[5]Traffic Inner &amp; Outer Lon'!$A$256</definedName>
    <definedName name="THREE" localSheetId="19">#REF!</definedName>
    <definedName name="THREE" localSheetId="4">#REF!</definedName>
    <definedName name="THREE" localSheetId="5">#REF!</definedName>
    <definedName name="THREE" localSheetId="3">#REF!</definedName>
    <definedName name="THREE" localSheetId="13">#REF!</definedName>
    <definedName name="THREE" localSheetId="14">#REF!</definedName>
    <definedName name="THREE" localSheetId="15">#REF!</definedName>
    <definedName name="THREE" localSheetId="9">#REF!</definedName>
    <definedName name="THREE" localSheetId="7">#REF!</definedName>
    <definedName name="THREE" localSheetId="10">#REF!</definedName>
    <definedName name="THREE" localSheetId="8">#REF!</definedName>
    <definedName name="THREE" localSheetId="12">#REF!</definedName>
    <definedName name="THREE" localSheetId="11">#REF!</definedName>
    <definedName name="THREE">#REF!</definedName>
    <definedName name="TITLES" localSheetId="19">#REF!</definedName>
    <definedName name="TITLES" localSheetId="4">#REF!</definedName>
    <definedName name="TITLES" localSheetId="5">#REF!</definedName>
    <definedName name="TITLES" localSheetId="3">#REF!</definedName>
    <definedName name="TITLES" localSheetId="13">#REF!</definedName>
    <definedName name="TITLES" localSheetId="14">#REF!</definedName>
    <definedName name="TITLES" localSheetId="15">#REF!</definedName>
    <definedName name="TITLES" localSheetId="9">#REF!</definedName>
    <definedName name="TITLES" localSheetId="7">#REF!</definedName>
    <definedName name="TITLES" localSheetId="10">#REF!</definedName>
    <definedName name="TITLES" localSheetId="8">#REF!</definedName>
    <definedName name="TITLES" localSheetId="12">#REF!</definedName>
    <definedName name="TITLES" localSheetId="11">#REF!</definedName>
    <definedName name="TITLES">#REF!</definedName>
    <definedName name="TKMS">'[7]tsl table'!$F$7:$F$12</definedName>
    <definedName name="TKMS83INDEX">'[7]tsl table'!$X$7:$X$13</definedName>
    <definedName name="TMRCIOChart" localSheetId="19">#REF!</definedName>
    <definedName name="TMRCIOChart" localSheetId="4">#REF!</definedName>
    <definedName name="TMRCIOChart" localSheetId="5">#REF!</definedName>
    <definedName name="TMRCIOChart" localSheetId="3">#REF!</definedName>
    <definedName name="TMRCIOChart" localSheetId="13">#REF!</definedName>
    <definedName name="TMRCIOChart" localSheetId="14">#REF!</definedName>
    <definedName name="TMRCIOChart" localSheetId="15">#REF!</definedName>
    <definedName name="TMRCIOChart" localSheetId="9">#REF!</definedName>
    <definedName name="TMRCIOChart" localSheetId="7">#REF!</definedName>
    <definedName name="TMRCIOChart" localSheetId="10">#REF!</definedName>
    <definedName name="TMRCIOChart" localSheetId="8">#REF!</definedName>
    <definedName name="TMRCIOChart" localSheetId="12">#REF!</definedName>
    <definedName name="TMRCIOChart" localSheetId="11">#REF!</definedName>
    <definedName name="TMRCIOChart">#REF!</definedName>
    <definedName name="TRAINKMS" localSheetId="19">#REF!</definedName>
    <definedName name="TRAINKMS" localSheetId="4">#REF!</definedName>
    <definedName name="TRAINKMS" localSheetId="5">#REF!</definedName>
    <definedName name="TRAINKMS" localSheetId="3">#REF!</definedName>
    <definedName name="TRAINKMS" localSheetId="13">#REF!</definedName>
    <definedName name="TRAINKMS" localSheetId="14">#REF!</definedName>
    <definedName name="TRAINKMS" localSheetId="15">#REF!</definedName>
    <definedName name="TRAINKMS" localSheetId="9">#REF!</definedName>
    <definedName name="TRAINKMS" localSheetId="7">#REF!</definedName>
    <definedName name="TRAINKMS" localSheetId="10">#REF!</definedName>
    <definedName name="TRAINKMS" localSheetId="8">#REF!</definedName>
    <definedName name="TRAINKMS" localSheetId="12">#REF!</definedName>
    <definedName name="TRAINKMS" localSheetId="11">#REF!</definedName>
    <definedName name="TRAINKMS">#REF!</definedName>
    <definedName name="TSL_TSGB_data" localSheetId="19">#REF!</definedName>
    <definedName name="TSL_TSGB_data" localSheetId="4">#REF!</definedName>
    <definedName name="TSL_TSGB_data" localSheetId="5">#REF!</definedName>
    <definedName name="TSL_TSGB_data" localSheetId="3">#REF!</definedName>
    <definedName name="TSL_TSGB_data" localSheetId="13">#REF!</definedName>
    <definedName name="TSL_TSGB_data" localSheetId="14">#REF!</definedName>
    <definedName name="TSL_TSGB_data" localSheetId="15">#REF!</definedName>
    <definedName name="TSL_TSGB_data" localSheetId="9">#REF!</definedName>
    <definedName name="TSL_TSGB_data" localSheetId="7">#REF!</definedName>
    <definedName name="TSL_TSGB_data" localSheetId="10">#REF!</definedName>
    <definedName name="TSL_TSGB_data" localSheetId="8">#REF!</definedName>
    <definedName name="TSL_TSGB_data" localSheetId="12">#REF!</definedName>
    <definedName name="TSL_TSGB_data" localSheetId="11">#REF!</definedName>
    <definedName name="TSL_TSGB_data">#REF!</definedName>
    <definedName name="TSL845INDEX">#N/A</definedName>
    <definedName name="TURNALL" localSheetId="19">#REF!</definedName>
    <definedName name="TURNALL" localSheetId="4">#REF!</definedName>
    <definedName name="TURNALL" localSheetId="5">#REF!</definedName>
    <definedName name="TURNALL" localSheetId="3">#REF!</definedName>
    <definedName name="TURNALL" localSheetId="13">#REF!</definedName>
    <definedName name="TURNALL" localSheetId="14">#REF!</definedName>
    <definedName name="TURNALL" localSheetId="15">#REF!</definedName>
    <definedName name="TURNALL" localSheetId="9">#REF!</definedName>
    <definedName name="TURNALL" localSheetId="7">#REF!</definedName>
    <definedName name="TURNALL" localSheetId="10">#REF!</definedName>
    <definedName name="TURNALL" localSheetId="8">#REF!</definedName>
    <definedName name="TURNALL" localSheetId="12">#REF!</definedName>
    <definedName name="TURNALL" localSheetId="11">#REF!</definedName>
    <definedName name="TURNALL">#REF!</definedName>
    <definedName name="TURNAM" localSheetId="19">#REF!</definedName>
    <definedName name="TURNAM" localSheetId="4">#REF!</definedName>
    <definedName name="TURNAM" localSheetId="5">#REF!</definedName>
    <definedName name="TURNAM" localSheetId="3">#REF!</definedName>
    <definedName name="TURNAM" localSheetId="13">#REF!</definedName>
    <definedName name="TURNAM" localSheetId="14">#REF!</definedName>
    <definedName name="TURNAM" localSheetId="15">#REF!</definedName>
    <definedName name="TURNAM" localSheetId="9">#REF!</definedName>
    <definedName name="TURNAM" localSheetId="7">#REF!</definedName>
    <definedName name="TURNAM" localSheetId="10">#REF!</definedName>
    <definedName name="TURNAM" localSheetId="8">#REF!</definedName>
    <definedName name="TURNAM" localSheetId="12">#REF!</definedName>
    <definedName name="TURNAM" localSheetId="11">#REF!</definedName>
    <definedName name="TURNAM">#REF!</definedName>
    <definedName name="TURNPM" localSheetId="19">#REF!</definedName>
    <definedName name="TURNPM" localSheetId="4">#REF!</definedName>
    <definedName name="TURNPM" localSheetId="5">#REF!</definedName>
    <definedName name="TURNPM" localSheetId="3">#REF!</definedName>
    <definedName name="TURNPM" localSheetId="13">#REF!</definedName>
    <definedName name="TURNPM" localSheetId="14">#REF!</definedName>
    <definedName name="TURNPM" localSheetId="15">#REF!</definedName>
    <definedName name="TURNPM" localSheetId="9">#REF!</definedName>
    <definedName name="TURNPM" localSheetId="7">#REF!</definedName>
    <definedName name="TURNPM" localSheetId="10">#REF!</definedName>
    <definedName name="TURNPM" localSheetId="8">#REF!</definedName>
    <definedName name="TURNPM" localSheetId="12">#REF!</definedName>
    <definedName name="TURNPM" localSheetId="11">#REF!</definedName>
    <definedName name="TURNPM">#REF!</definedName>
    <definedName name="uksector_uncertainties">[19]Uncertainties!$A$4:$D$41</definedName>
    <definedName name="ValueTitle" localSheetId="19">!#REF!</definedName>
    <definedName name="ValueTitle" localSheetId="4">!#REF!</definedName>
    <definedName name="ValueTitle" localSheetId="5">!#REF!</definedName>
    <definedName name="ValueTitle" localSheetId="3">!#REF!</definedName>
    <definedName name="ValueTitle" localSheetId="13">!#REF!</definedName>
    <definedName name="ValueTitle" localSheetId="14">!#REF!</definedName>
    <definedName name="ValueTitle" localSheetId="15">!#REF!</definedName>
    <definedName name="ValueTitle" localSheetId="9">!#REF!</definedName>
    <definedName name="ValueTitle" localSheetId="7">!#REF!</definedName>
    <definedName name="ValueTitle" localSheetId="10">!#REF!</definedName>
    <definedName name="ValueTitle" localSheetId="8">!#REF!</definedName>
    <definedName name="ValueTitle" localSheetId="12">!#REF!</definedName>
    <definedName name="ValueTitle" localSheetId="11">!#REF!</definedName>
    <definedName name="ValueTitle">!#REF!</definedName>
    <definedName name="w">'[3]NSETRAF data'!$H$14:$H$24</definedName>
    <definedName name="weather_names">'[15]Lookup tables'!$P$13:$Q$19</definedName>
    <definedName name="werwer" localSheetId="19">#REF!</definedName>
    <definedName name="werwer" localSheetId="4">#REF!</definedName>
    <definedName name="werwer" localSheetId="5">#REF!</definedName>
    <definedName name="werwer" localSheetId="3">#REF!</definedName>
    <definedName name="werwer" localSheetId="13">#REF!</definedName>
    <definedName name="werwer" localSheetId="14">#REF!</definedName>
    <definedName name="werwer" localSheetId="15">#REF!</definedName>
    <definedName name="werwer" localSheetId="9">#REF!</definedName>
    <definedName name="werwer" localSheetId="7">#REF!</definedName>
    <definedName name="werwer" localSheetId="10">#REF!</definedName>
    <definedName name="werwer" localSheetId="8">#REF!</definedName>
    <definedName name="werwer" localSheetId="12">#REF!</definedName>
    <definedName name="werwer" localSheetId="11">#REF!</definedName>
    <definedName name="werwer">#REF!</definedName>
    <definedName name="werwersdfsc" localSheetId="19">#REF!</definedName>
    <definedName name="werwersdfsc" localSheetId="4">#REF!</definedName>
    <definedName name="werwersdfsc" localSheetId="5">#REF!</definedName>
    <definedName name="werwersdfsc" localSheetId="3">#REF!</definedName>
    <definedName name="werwersdfsc" localSheetId="13">#REF!</definedName>
    <definedName name="werwersdfsc" localSheetId="14">#REF!</definedName>
    <definedName name="werwersdfsc" localSheetId="15">#REF!</definedName>
    <definedName name="werwersdfsc" localSheetId="9">#REF!</definedName>
    <definedName name="werwersdfsc" localSheetId="7">#REF!</definedName>
    <definedName name="werwersdfsc" localSheetId="10">#REF!</definedName>
    <definedName name="werwersdfsc" localSheetId="8">#REF!</definedName>
    <definedName name="werwersdfsc" localSheetId="12">#REF!</definedName>
    <definedName name="werwersdfsc" localSheetId="11">#REF!</definedName>
    <definedName name="werwersdfsc">#REF!</definedName>
    <definedName name="werwr" localSheetId="19">#REF!</definedName>
    <definedName name="werwr" localSheetId="4">#REF!</definedName>
    <definedName name="werwr" localSheetId="5">#REF!</definedName>
    <definedName name="werwr" localSheetId="3">#REF!</definedName>
    <definedName name="werwr" localSheetId="13">#REF!</definedName>
    <definedName name="werwr" localSheetId="14">#REF!</definedName>
    <definedName name="werwr" localSheetId="15">#REF!</definedName>
    <definedName name="werwr" localSheetId="9">#REF!</definedName>
    <definedName name="werwr" localSheetId="7">#REF!</definedName>
    <definedName name="werwr" localSheetId="10">#REF!</definedName>
    <definedName name="werwr" localSheetId="8">#REF!</definedName>
    <definedName name="werwr" localSheetId="12">#REF!</definedName>
    <definedName name="werwr" localSheetId="11">#REF!</definedName>
    <definedName name="werwr">#REF!</definedName>
    <definedName name="werwrw" localSheetId="19">#REF!</definedName>
    <definedName name="werwrw" localSheetId="4">#REF!</definedName>
    <definedName name="werwrw" localSheetId="5">#REF!</definedName>
    <definedName name="werwrw" localSheetId="3">#REF!</definedName>
    <definedName name="werwrw" localSheetId="13">#REF!</definedName>
    <definedName name="werwrw" localSheetId="14">#REF!</definedName>
    <definedName name="werwrw" localSheetId="15">#REF!</definedName>
    <definedName name="werwrw" localSheetId="9">#REF!</definedName>
    <definedName name="werwrw" localSheetId="7">#REF!</definedName>
    <definedName name="werwrw" localSheetId="10">#REF!</definedName>
    <definedName name="werwrw" localSheetId="8">#REF!</definedName>
    <definedName name="werwrw" localSheetId="12">#REF!</definedName>
    <definedName name="werwrw" localSheetId="11">#REF!</definedName>
    <definedName name="werwrw">#REF!</definedName>
    <definedName name="wholeyear2004">[10]BVPIPlanReview!$A$8</definedName>
    <definedName name="wrwerw" localSheetId="19">#REF!</definedName>
    <definedName name="wrwerw" localSheetId="4">#REF!</definedName>
    <definedName name="wrwerw" localSheetId="5">#REF!</definedName>
    <definedName name="wrwerw" localSheetId="3">#REF!</definedName>
    <definedName name="wrwerw" localSheetId="13">#REF!</definedName>
    <definedName name="wrwerw" localSheetId="14">#REF!</definedName>
    <definedName name="wrwerw" localSheetId="15">#REF!</definedName>
    <definedName name="wrwerw" localSheetId="9">#REF!</definedName>
    <definedName name="wrwerw" localSheetId="7">#REF!</definedName>
    <definedName name="wrwerw" localSheetId="10">#REF!</definedName>
    <definedName name="wrwerw" localSheetId="8">#REF!</definedName>
    <definedName name="wrwerw" localSheetId="12">#REF!</definedName>
    <definedName name="wrwerw" localSheetId="11">#REF!</definedName>
    <definedName name="wrwerw">#REF!</definedName>
    <definedName name="ww" localSheetId="19">#REF!</definedName>
    <definedName name="ww" localSheetId="4">#REF!</definedName>
    <definedName name="ww" localSheetId="5">#REF!</definedName>
    <definedName name="ww" localSheetId="3">#REF!</definedName>
    <definedName name="ww" localSheetId="13">#REF!</definedName>
    <definedName name="ww" localSheetId="14">#REF!</definedName>
    <definedName name="ww" localSheetId="15">#REF!</definedName>
    <definedName name="ww" localSheetId="9">#REF!</definedName>
    <definedName name="ww" localSheetId="7">#REF!</definedName>
    <definedName name="ww" localSheetId="10">#REF!</definedName>
    <definedName name="ww" localSheetId="8">#REF!</definedName>
    <definedName name="ww" localSheetId="12">#REF!</definedName>
    <definedName name="ww" localSheetId="11">#REF!</definedName>
    <definedName name="ww">#REF!</definedName>
    <definedName name="www">'[3]NSETRAF data'!$AD$14:$AD$24</definedName>
    <definedName name="wwww">[3]NSEFARES!$E$55:$E$62</definedName>
    <definedName name="wwwwwww">'[3]NSETRAF data'!$F$14:$F$24</definedName>
    <definedName name="x">[3]NSEFARES!$C$55</definedName>
    <definedName name="xx">[3]NSEFARES!$C$37</definedName>
    <definedName name="xxx">[3]NSEFARES!$C$35</definedName>
    <definedName name="xxxx">[3]NSEFARES!$C$38</definedName>
    <definedName name="xxxxx">[3]NSEFARES!$C$56</definedName>
    <definedName name="xxxxxx">[3]NSEFARES!$C$39</definedName>
    <definedName name="Year" localSheetId="19">!#REF!</definedName>
    <definedName name="Year" localSheetId="4">!#REF!</definedName>
    <definedName name="Year" localSheetId="5">!#REF!</definedName>
    <definedName name="Year" localSheetId="3">!#REF!</definedName>
    <definedName name="Year" localSheetId="13">!#REF!</definedName>
    <definedName name="Year" localSheetId="14">!#REF!</definedName>
    <definedName name="Year" localSheetId="15">!#REF!</definedName>
    <definedName name="Year" localSheetId="9">!#REF!</definedName>
    <definedName name="Year" localSheetId="7">!#REF!</definedName>
    <definedName name="Year" localSheetId="10">!#REF!</definedName>
    <definedName name="Year" localSheetId="8">!#REF!</definedName>
    <definedName name="Year" localSheetId="12">!#REF!</definedName>
    <definedName name="Year" localSheetId="11">!#REF!</definedName>
    <definedName name="Year">!#REF!</definedName>
    <definedName name="YES" localSheetId="19">#REF!</definedName>
    <definedName name="YES" localSheetId="4">#REF!</definedName>
    <definedName name="YES" localSheetId="5">#REF!</definedName>
    <definedName name="YES" localSheetId="3">#REF!</definedName>
    <definedName name="YES" localSheetId="13">#REF!</definedName>
    <definedName name="YES" localSheetId="14">#REF!</definedName>
    <definedName name="YES" localSheetId="15">#REF!</definedName>
    <definedName name="YES" localSheetId="9">#REF!</definedName>
    <definedName name="YES" localSheetId="7">#REF!</definedName>
    <definedName name="YES" localSheetId="10">#REF!</definedName>
    <definedName name="YES" localSheetId="8">#REF!</definedName>
    <definedName name="YES" localSheetId="12">#REF!</definedName>
    <definedName name="YES" localSheetId="11">#REF!</definedName>
    <definedName name="YES">#REF!</definedName>
    <definedName name="z">[3]NSEFARES!$C$57</definedName>
    <definedName name="zz">[3]NSEFARES!$C$40</definedName>
    <definedName name="zzz">[3]NSEFARES!$C$58</definedName>
    <definedName name="zzzzz">[3]NSEFARES!$C$41</definedName>
    <definedName name="zzzzzzz">[3]NSEFARES!$C$59</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8" l="1"/>
  <c r="E12" i="13" l="1"/>
  <c r="D12" i="13"/>
  <c r="C12" i="13"/>
  <c r="P12" i="13"/>
  <c r="C6" i="13"/>
  <c r="C4" i="13"/>
  <c r="C8" i="13"/>
  <c r="C7" i="13"/>
  <c r="K22" i="27"/>
  <c r="J22" i="27"/>
  <c r="I22" i="27"/>
  <c r="H22" i="27"/>
  <c r="G22" i="27"/>
  <c r="O20" i="27"/>
  <c r="P20" i="27" s="1"/>
  <c r="P19" i="27"/>
  <c r="K13" i="27"/>
  <c r="J13" i="27"/>
  <c r="I13" i="27"/>
  <c r="G14" i="27" s="1"/>
  <c r="H13" i="27"/>
  <c r="G13" i="27"/>
  <c r="O11" i="27"/>
  <c r="P10" i="27" s="1"/>
  <c r="M11" i="27"/>
  <c r="K5" i="27"/>
  <c r="J5" i="27"/>
  <c r="I5" i="27"/>
  <c r="G6" i="27" s="1"/>
  <c r="H5" i="27"/>
  <c r="G5" i="27"/>
  <c r="O3" i="27"/>
  <c r="P2" i="27" s="1"/>
  <c r="M3" i="27"/>
  <c r="K32" i="26"/>
  <c r="J32" i="26"/>
  <c r="I32" i="26"/>
  <c r="H32" i="26"/>
  <c r="G32" i="26"/>
  <c r="O28" i="26"/>
  <c r="O27" i="26"/>
  <c r="P28" i="26" s="1"/>
  <c r="K19" i="26"/>
  <c r="J19" i="26"/>
  <c r="I19" i="26"/>
  <c r="H19" i="26"/>
  <c r="G19" i="26"/>
  <c r="O15" i="26"/>
  <c r="O14" i="26"/>
  <c r="P15" i="26" s="1"/>
  <c r="K7" i="26"/>
  <c r="J7" i="26"/>
  <c r="I7" i="26"/>
  <c r="H7" i="26"/>
  <c r="G7" i="26"/>
  <c r="O3" i="26"/>
  <c r="O2" i="26"/>
  <c r="P3" i="26" s="1"/>
  <c r="K27" i="25"/>
  <c r="J27" i="25"/>
  <c r="I27" i="25"/>
  <c r="H27" i="25"/>
  <c r="G28" i="25" s="1"/>
  <c r="G27" i="25"/>
  <c r="M24" i="25" s="1"/>
  <c r="O23" i="25"/>
  <c r="P24" i="25" s="1"/>
  <c r="K16" i="25"/>
  <c r="J16" i="25"/>
  <c r="I16" i="25"/>
  <c r="G17" i="25" s="1"/>
  <c r="H16" i="25"/>
  <c r="G16" i="25"/>
  <c r="M13" i="25" s="1"/>
  <c r="O12" i="25"/>
  <c r="P13" i="25" s="1"/>
  <c r="K6" i="25"/>
  <c r="J6" i="25"/>
  <c r="I6" i="25"/>
  <c r="H6" i="25"/>
  <c r="G6" i="25"/>
  <c r="O2" i="25"/>
  <c r="P3" i="25" s="1"/>
  <c r="P2" i="25" l="1"/>
  <c r="P2" i="26"/>
  <c r="P14" i="26"/>
  <c r="P27" i="26"/>
  <c r="P11" i="27"/>
  <c r="P12" i="25"/>
  <c r="P23" i="25"/>
  <c r="G7" i="25"/>
  <c r="G23" i="27"/>
  <c r="G8" i="26"/>
  <c r="G20" i="26"/>
  <c r="G33" i="26"/>
  <c r="M3" i="25"/>
  <c r="M3" i="26"/>
  <c r="M15" i="26"/>
  <c r="M28" i="26"/>
  <c r="P3" i="27"/>
  <c r="M20" i="27"/>
  <c r="C9" i="13"/>
  <c r="K6" i="24" l="1"/>
  <c r="J6" i="24"/>
  <c r="I6" i="24"/>
  <c r="H6" i="24"/>
  <c r="G6" i="24"/>
  <c r="K45" i="23"/>
  <c r="J45" i="23"/>
  <c r="I45" i="23"/>
  <c r="H45" i="23"/>
  <c r="G45" i="23"/>
  <c r="K28" i="23"/>
  <c r="J28" i="23"/>
  <c r="I28" i="23"/>
  <c r="H28" i="23"/>
  <c r="G28" i="23"/>
  <c r="M21" i="23" s="1"/>
  <c r="K10" i="23"/>
  <c r="J10" i="23"/>
  <c r="I10" i="23"/>
  <c r="H10" i="23"/>
  <c r="G10" i="23"/>
  <c r="M3" i="23" s="1"/>
  <c r="K59" i="22"/>
  <c r="J59" i="22"/>
  <c r="I59" i="22"/>
  <c r="H59" i="22"/>
  <c r="G59" i="22"/>
  <c r="K37" i="22"/>
  <c r="J37" i="22"/>
  <c r="I37" i="22"/>
  <c r="H37" i="22"/>
  <c r="G37" i="22"/>
  <c r="G38" i="22" s="1"/>
  <c r="K13" i="22"/>
  <c r="J13" i="22"/>
  <c r="I13" i="22"/>
  <c r="H13" i="22"/>
  <c r="G13" i="22"/>
  <c r="M3" i="22" s="1"/>
  <c r="K46" i="21"/>
  <c r="J46" i="21"/>
  <c r="I46" i="21"/>
  <c r="H46" i="21"/>
  <c r="G46" i="21"/>
  <c r="G47" i="21" s="1"/>
  <c r="M39" i="21"/>
  <c r="K28" i="21"/>
  <c r="J28" i="21"/>
  <c r="I28" i="21"/>
  <c r="H28" i="21"/>
  <c r="G28" i="21"/>
  <c r="G29" i="21" s="1"/>
  <c r="K10" i="21"/>
  <c r="J10" i="21"/>
  <c r="I10" i="21"/>
  <c r="H10" i="21"/>
  <c r="G10" i="21"/>
  <c r="M3" i="21" s="1"/>
  <c r="K44" i="20"/>
  <c r="J44" i="20"/>
  <c r="I44" i="20"/>
  <c r="H44" i="20"/>
  <c r="G44" i="20"/>
  <c r="M39" i="20" s="1"/>
  <c r="K28" i="20"/>
  <c r="J28" i="20"/>
  <c r="I28" i="20"/>
  <c r="H28" i="20"/>
  <c r="G28" i="20"/>
  <c r="M21" i="20" s="1"/>
  <c r="K10" i="20"/>
  <c r="J10" i="20"/>
  <c r="I10" i="20"/>
  <c r="H10" i="20"/>
  <c r="G10" i="20"/>
  <c r="K30" i="19"/>
  <c r="J30" i="19"/>
  <c r="I30" i="19"/>
  <c r="H30" i="19"/>
  <c r="G30" i="19"/>
  <c r="G31" i="19" s="1"/>
  <c r="K19" i="19"/>
  <c r="J19" i="19"/>
  <c r="I19" i="19"/>
  <c r="H19" i="19"/>
  <c r="G19" i="19"/>
  <c r="M15" i="19" s="1"/>
  <c r="K7" i="19"/>
  <c r="J7" i="19"/>
  <c r="I7" i="19"/>
  <c r="H7" i="19"/>
  <c r="G7" i="19"/>
  <c r="M3" i="19" s="1"/>
  <c r="G7" i="24" l="1"/>
  <c r="G9" i="24" s="1"/>
  <c r="G8" i="19"/>
  <c r="G11" i="20"/>
  <c r="G11" i="21"/>
  <c r="G11" i="23"/>
  <c r="M27" i="19"/>
  <c r="G60" i="22"/>
  <c r="G46" i="23"/>
  <c r="G20" i="19"/>
  <c r="M3" i="20"/>
  <c r="G45" i="20"/>
  <c r="M21" i="21"/>
  <c r="G14" i="22"/>
  <c r="M51" i="22"/>
  <c r="G29" i="23"/>
  <c r="G29" i="20"/>
  <c r="M27" i="22"/>
  <c r="M39" i="23"/>
  <c r="O56" i="17" l="1"/>
  <c r="O55" i="17"/>
  <c r="H62" i="17"/>
  <c r="I62" i="17"/>
  <c r="J62" i="17"/>
  <c r="K62" i="17"/>
  <c r="G62" i="17"/>
  <c r="P55" i="17"/>
  <c r="O29" i="17"/>
  <c r="O28" i="17"/>
  <c r="H40" i="17"/>
  <c r="I40" i="17"/>
  <c r="J40" i="17"/>
  <c r="K40" i="17"/>
  <c r="G40" i="17"/>
  <c r="M29" i="17" s="1"/>
  <c r="O3" i="17"/>
  <c r="O2" i="17"/>
  <c r="H14" i="17"/>
  <c r="I14" i="17"/>
  <c r="J14" i="17"/>
  <c r="K14" i="17"/>
  <c r="G14" i="17"/>
  <c r="M3" i="17" s="1"/>
  <c r="M56" i="17"/>
  <c r="L40" i="17"/>
  <c r="L14" i="17"/>
  <c r="P2" i="17" l="1"/>
  <c r="P3" i="17"/>
  <c r="G15" i="17"/>
  <c r="G63" i="17"/>
  <c r="P28" i="17"/>
  <c r="G41" i="17"/>
  <c r="P29" i="17"/>
  <c r="P56" i="17"/>
  <c r="O48" i="16"/>
  <c r="O47" i="16"/>
  <c r="H54" i="16"/>
  <c r="I54" i="16"/>
  <c r="J54" i="16"/>
  <c r="K54" i="16"/>
  <c r="G54" i="16"/>
  <c r="M48" i="16" s="1"/>
  <c r="O25" i="16"/>
  <c r="O24" i="16"/>
  <c r="H34" i="16"/>
  <c r="I34" i="16"/>
  <c r="J34" i="16"/>
  <c r="K34" i="16"/>
  <c r="G34" i="16"/>
  <c r="M25" i="16" s="1"/>
  <c r="O3" i="16"/>
  <c r="O2" i="16"/>
  <c r="P2" i="16" s="1"/>
  <c r="H12" i="16"/>
  <c r="I12" i="16"/>
  <c r="J12" i="16"/>
  <c r="K12" i="16"/>
  <c r="G12" i="16"/>
  <c r="L34" i="16"/>
  <c r="L12" i="16"/>
  <c r="O40" i="15"/>
  <c r="O39" i="15"/>
  <c r="O21" i="15"/>
  <c r="O20" i="15"/>
  <c r="P20" i="15" s="1"/>
  <c r="O3" i="15"/>
  <c r="P3" i="15" s="1"/>
  <c r="O2" i="15"/>
  <c r="P2" i="15" s="1"/>
  <c r="G28" i="15"/>
  <c r="M21" i="15" s="1"/>
  <c r="H44" i="15"/>
  <c r="I44" i="15"/>
  <c r="J44" i="15"/>
  <c r="K44" i="15"/>
  <c r="G44" i="15"/>
  <c r="M40" i="15"/>
  <c r="P21" i="15" l="1"/>
  <c r="P39" i="15"/>
  <c r="P3" i="16"/>
  <c r="P40" i="15"/>
  <c r="G55" i="16"/>
  <c r="G13" i="16"/>
  <c r="P24" i="16"/>
  <c r="M3" i="16"/>
  <c r="P47" i="16"/>
  <c r="G35" i="16"/>
  <c r="P25" i="16"/>
  <c r="P48" i="16"/>
  <c r="H28" i="15"/>
  <c r="I28" i="15"/>
  <c r="J28" i="15"/>
  <c r="K28" i="15"/>
  <c r="L28" i="15"/>
  <c r="H10" i="15"/>
  <c r="I10" i="15"/>
  <c r="J10" i="15"/>
  <c r="K10" i="15"/>
  <c r="G10" i="15"/>
  <c r="M3" i="15" s="1"/>
  <c r="G11" i="15" l="1"/>
  <c r="L10" i="15"/>
  <c r="H33" i="1"/>
  <c r="I33" i="1"/>
  <c r="J33" i="1"/>
  <c r="K33" i="1"/>
  <c r="G33" i="1"/>
  <c r="M31" i="1" s="1"/>
  <c r="H23" i="1"/>
  <c r="I23" i="1"/>
  <c r="J23" i="1"/>
  <c r="K23" i="1"/>
  <c r="G23" i="1"/>
  <c r="M19" i="1" s="1"/>
  <c r="M25" i="4"/>
  <c r="M24" i="4"/>
  <c r="M26" i="4" s="1"/>
  <c r="H9" i="1"/>
  <c r="I9" i="1"/>
  <c r="J9" i="1"/>
  <c r="K9" i="1"/>
  <c r="G9" i="1"/>
  <c r="M3" i="1" s="1"/>
  <c r="G45" i="15" l="1"/>
  <c r="G29" i="15"/>
  <c r="G10" i="1"/>
  <c r="H8" i="14" l="1"/>
  <c r="I8" i="14"/>
  <c r="J8" i="14"/>
  <c r="K8" i="14"/>
  <c r="G8" i="14"/>
  <c r="G9" i="14" l="1"/>
  <c r="G11" i="14" s="1"/>
  <c r="M19" i="4"/>
  <c r="F26" i="13" l="1"/>
  <c r="F12" i="13" s="1"/>
  <c r="B12" i="13" s="1"/>
  <c r="C5" i="13" l="1"/>
  <c r="C3" i="13" s="1"/>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2" i="4"/>
  <c r="D3" i="13" l="1"/>
  <c r="C10" i="13"/>
  <c r="D4" i="13" l="1"/>
  <c r="D8" i="13"/>
  <c r="D6" i="13"/>
  <c r="D9" i="13"/>
  <c r="D10" i="13" s="1"/>
  <c r="L349" i="6"/>
  <c r="F325" i="4" s="1"/>
  <c r="L348" i="6"/>
  <c r="F324" i="4" s="1"/>
  <c r="L347" i="6"/>
  <c r="F244" i="4" s="1"/>
  <c r="L346" i="6"/>
  <c r="F322" i="4" s="1"/>
  <c r="L345" i="6"/>
  <c r="F235" i="4" s="1"/>
  <c r="L344" i="6"/>
  <c r="L343" i="6"/>
  <c r="F320" i="4" s="1"/>
  <c r="L342" i="6"/>
  <c r="F319" i="4" s="1"/>
  <c r="L341" i="6"/>
  <c r="F318" i="4" s="1"/>
  <c r="L340" i="6"/>
  <c r="F317" i="4" s="1"/>
  <c r="L339" i="6"/>
  <c r="F316" i="4" s="1"/>
  <c r="L338" i="6"/>
  <c r="F315" i="4" s="1"/>
  <c r="L337" i="6"/>
  <c r="F314" i="4" s="1"/>
  <c r="L336" i="6"/>
  <c r="F202" i="4" s="1"/>
  <c r="L335" i="6"/>
  <c r="F313" i="4" s="1"/>
  <c r="L334" i="6"/>
  <c r="F311" i="4" s="1"/>
  <c r="L333" i="6"/>
  <c r="F310" i="4" s="1"/>
  <c r="L332" i="6"/>
  <c r="F309" i="4" s="1"/>
  <c r="L331" i="6"/>
  <c r="F3" i="4" s="1"/>
  <c r="L330" i="6"/>
  <c r="F214" i="4" s="1"/>
  <c r="L329" i="6"/>
  <c r="F131" i="4" s="1"/>
  <c r="L328" i="6"/>
  <c r="F305" i="4" s="1"/>
  <c r="L327" i="6"/>
  <c r="F166" i="4" s="1"/>
  <c r="L326" i="6"/>
  <c r="F9" i="4" s="1"/>
  <c r="L325" i="6"/>
  <c r="F302" i="4" s="1"/>
  <c r="L324" i="6"/>
  <c r="F301" i="4" s="1"/>
  <c r="L323" i="6"/>
  <c r="F300" i="4" s="1"/>
  <c r="L322" i="6"/>
  <c r="F228" i="4" s="1"/>
  <c r="L321" i="6"/>
  <c r="F177" i="4" s="1"/>
  <c r="L320" i="6"/>
  <c r="F297" i="4" s="1"/>
  <c r="L319" i="6"/>
  <c r="F296" i="4" s="1"/>
  <c r="L318" i="6"/>
  <c r="F295" i="4" s="1"/>
  <c r="L317" i="6"/>
  <c r="F294" i="4" s="1"/>
  <c r="L316" i="6"/>
  <c r="F293" i="4" s="1"/>
  <c r="L315" i="6"/>
  <c r="F292" i="4" s="1"/>
  <c r="L314" i="6"/>
  <c r="F291" i="4" s="1"/>
  <c r="L313" i="6"/>
  <c r="F290" i="4" s="1"/>
  <c r="L312" i="6"/>
  <c r="F278" i="4" s="1"/>
  <c r="L311" i="6"/>
  <c r="L310" i="6"/>
  <c r="F68" i="4" s="1"/>
  <c r="L309" i="6"/>
  <c r="F287" i="4" s="1"/>
  <c r="L308" i="6"/>
  <c r="F286" i="4" s="1"/>
  <c r="L307" i="6"/>
  <c r="F285" i="4" s="1"/>
  <c r="L306" i="6"/>
  <c r="F63" i="4" s="1"/>
  <c r="L305" i="6"/>
  <c r="L304" i="6"/>
  <c r="F283" i="4" s="1"/>
  <c r="L303" i="6"/>
  <c r="F282" i="4" s="1"/>
  <c r="L302" i="6"/>
  <c r="F281" i="4" s="1"/>
  <c r="L301" i="6"/>
  <c r="F280" i="4" s="1"/>
  <c r="L300" i="6"/>
  <c r="F279" i="4" s="1"/>
  <c r="L299" i="6"/>
  <c r="F189" i="4" s="1"/>
  <c r="L298" i="6"/>
  <c r="F277" i="4" s="1"/>
  <c r="L297" i="6"/>
  <c r="F242" i="4" s="1"/>
  <c r="L296" i="6"/>
  <c r="F275" i="4" s="1"/>
  <c r="L295" i="6"/>
  <c r="F264" i="4" s="1"/>
  <c r="L294" i="6"/>
  <c r="F273" i="4" s="1"/>
  <c r="L293" i="6"/>
  <c r="F272" i="4" s="1"/>
  <c r="L292" i="6"/>
  <c r="F271" i="4" s="1"/>
  <c r="L291" i="6"/>
  <c r="F270" i="4" s="1"/>
  <c r="L290" i="6"/>
  <c r="F269" i="4" s="1"/>
  <c r="L289" i="6"/>
  <c r="L288" i="6"/>
  <c r="F254" i="4" s="1"/>
  <c r="L287" i="6"/>
  <c r="F267" i="4" s="1"/>
  <c r="L286" i="6"/>
  <c r="F266" i="4" s="1"/>
  <c r="L285" i="6"/>
  <c r="F265" i="4" s="1"/>
  <c r="L284" i="6"/>
  <c r="F274" i="4" s="1"/>
  <c r="L283" i="6"/>
  <c r="F263" i="4" s="1"/>
  <c r="L282" i="6"/>
  <c r="F186" i="4" s="1"/>
  <c r="L281" i="6"/>
  <c r="F261" i="4" s="1"/>
  <c r="L280" i="6"/>
  <c r="F260" i="4" s="1"/>
  <c r="L279" i="6"/>
  <c r="F259" i="4" s="1"/>
  <c r="L278" i="6"/>
  <c r="F258" i="4" s="1"/>
  <c r="L277" i="6"/>
  <c r="F183" i="4" s="1"/>
  <c r="L276" i="6"/>
  <c r="F256" i="4" s="1"/>
  <c r="L275" i="6"/>
  <c r="F255" i="4" s="1"/>
  <c r="L274" i="6"/>
  <c r="F262" i="4" s="1"/>
  <c r="L273" i="6"/>
  <c r="F253" i="4" s="1"/>
  <c r="L272" i="6"/>
  <c r="F252" i="4" s="1"/>
  <c r="L271" i="6"/>
  <c r="F251" i="4" s="1"/>
  <c r="L270" i="6"/>
  <c r="F250" i="4" s="1"/>
  <c r="L269" i="6"/>
  <c r="F249" i="4" s="1"/>
  <c r="L268" i="6"/>
  <c r="F248" i="4" s="1"/>
  <c r="L267" i="6"/>
  <c r="F247" i="4" s="1"/>
  <c r="L266" i="6"/>
  <c r="F303" i="4" s="1"/>
  <c r="L265" i="6"/>
  <c r="F245" i="4" s="1"/>
  <c r="L264" i="6"/>
  <c r="F276" i="4" s="1"/>
  <c r="L263" i="6"/>
  <c r="F117" i="4" s="1"/>
  <c r="L262" i="6"/>
  <c r="F238" i="4" s="1"/>
  <c r="L261" i="6"/>
  <c r="F220" i="4" s="1"/>
  <c r="L260" i="6"/>
  <c r="F268" i="4" s="1"/>
  <c r="L259" i="6"/>
  <c r="F162" i="4" s="1"/>
  <c r="L258" i="6"/>
  <c r="F115" i="4" s="1"/>
  <c r="L257" i="6"/>
  <c r="F237" i="4" s="1"/>
  <c r="L256" i="6"/>
  <c r="F236" i="4" s="1"/>
  <c r="L255" i="6"/>
  <c r="F289" i="4" s="1"/>
  <c r="L254" i="6"/>
  <c r="F234" i="4" s="1"/>
  <c r="L253" i="6"/>
  <c r="F233" i="4" s="1"/>
  <c r="L252" i="6"/>
  <c r="F232" i="4" s="1"/>
  <c r="L251" i="6"/>
  <c r="F308" i="4" s="1"/>
  <c r="L250" i="6"/>
  <c r="F229" i="4" s="1"/>
  <c r="L249" i="6"/>
  <c r="F157" i="4" s="1"/>
  <c r="L248" i="6"/>
  <c r="F88" i="4" s="1"/>
  <c r="L247" i="6"/>
  <c r="F226" i="4" s="1"/>
  <c r="L246" i="6"/>
  <c r="F241" i="4" s="1"/>
  <c r="L245" i="6"/>
  <c r="F224" i="4" s="1"/>
  <c r="L244" i="6"/>
  <c r="F223" i="4" s="1"/>
  <c r="L243" i="6"/>
  <c r="F222" i="4" s="1"/>
  <c r="L242" i="6"/>
  <c r="F16" i="4" s="1"/>
  <c r="L241" i="6"/>
  <c r="F8" i="4" s="1"/>
  <c r="L240" i="6"/>
  <c r="F219" i="4" s="1"/>
  <c r="L239" i="6"/>
  <c r="F257" i="4" s="1"/>
  <c r="L238" i="6"/>
  <c r="F217" i="4" s="1"/>
  <c r="L237" i="6"/>
  <c r="F216" i="4" s="1"/>
  <c r="L236" i="6"/>
  <c r="F215" i="4" s="1"/>
  <c r="L235" i="6"/>
  <c r="F103" i="4" s="1"/>
  <c r="L234" i="6"/>
  <c r="F213" i="4" s="1"/>
  <c r="L233" i="6"/>
  <c r="F212" i="4" s="1"/>
  <c r="L232" i="6"/>
  <c r="F211" i="4" s="1"/>
  <c r="L231" i="6"/>
  <c r="F66" i="4" s="1"/>
  <c r="L230" i="6"/>
  <c r="F209" i="4" s="1"/>
  <c r="L229" i="6"/>
  <c r="F74" i="4" s="1"/>
  <c r="L228" i="6"/>
  <c r="L227" i="6"/>
  <c r="F207" i="4" s="1"/>
  <c r="L226" i="6"/>
  <c r="F206" i="4" s="1"/>
  <c r="L225" i="6"/>
  <c r="F205" i="4" s="1"/>
  <c r="L224" i="6"/>
  <c r="F204" i="4" s="1"/>
  <c r="L223" i="6"/>
  <c r="F203" i="4" s="1"/>
  <c r="L222" i="6"/>
  <c r="F30" i="4" s="1"/>
  <c r="L221" i="6"/>
  <c r="F201" i="4" s="1"/>
  <c r="L220" i="6"/>
  <c r="L219" i="6"/>
  <c r="F200" i="4" s="1"/>
  <c r="L218" i="6"/>
  <c r="F199" i="4" s="1"/>
  <c r="L217" i="6"/>
  <c r="F198" i="4" s="1"/>
  <c r="L216" i="6"/>
  <c r="F197" i="4" s="1"/>
  <c r="L215" i="6"/>
  <c r="F196" i="4" s="1"/>
  <c r="L214" i="6"/>
  <c r="L213" i="6"/>
  <c r="F195" i="4" s="1"/>
  <c r="L212" i="6"/>
  <c r="F194" i="4" s="1"/>
  <c r="L211" i="6"/>
  <c r="F193" i="4" s="1"/>
  <c r="L210" i="6"/>
  <c r="F192" i="4" s="1"/>
  <c r="L209" i="6"/>
  <c r="F191" i="4" s="1"/>
  <c r="L208" i="6"/>
  <c r="F190" i="4" s="1"/>
  <c r="L207" i="6"/>
  <c r="F307" i="4" s="1"/>
  <c r="L206" i="6"/>
  <c r="F188" i="4" s="1"/>
  <c r="L205" i="6"/>
  <c r="F181" i="4" s="1"/>
  <c r="L204" i="6"/>
  <c r="F85" i="4" s="1"/>
  <c r="L203" i="6"/>
  <c r="F185" i="4" s="1"/>
  <c r="L202" i="6"/>
  <c r="F184" i="4" s="1"/>
  <c r="L201" i="6"/>
  <c r="F127" i="4" s="1"/>
  <c r="L200" i="6"/>
  <c r="F182" i="4" s="1"/>
  <c r="L199" i="6"/>
  <c r="F243" i="4" s="1"/>
  <c r="L198" i="6"/>
  <c r="F180" i="4" s="1"/>
  <c r="L197" i="6"/>
  <c r="F179" i="4" s="1"/>
  <c r="L196" i="6"/>
  <c r="F178" i="4" s="1"/>
  <c r="L195" i="6"/>
  <c r="F76" i="4" s="1"/>
  <c r="L194" i="6"/>
  <c r="F225" i="4" s="1"/>
  <c r="L193" i="6"/>
  <c r="L192" i="6"/>
  <c r="F175" i="4" s="1"/>
  <c r="L191" i="6"/>
  <c r="F174" i="4" s="1"/>
  <c r="L190" i="6"/>
  <c r="F173" i="4" s="1"/>
  <c r="L189" i="6"/>
  <c r="F210" i="4" s="1"/>
  <c r="L188" i="6"/>
  <c r="F171" i="4" s="1"/>
  <c r="L187" i="6"/>
  <c r="L186" i="6"/>
  <c r="L185" i="6"/>
  <c r="F170" i="4" s="1"/>
  <c r="L184" i="6"/>
  <c r="F169" i="4" s="1"/>
  <c r="L183" i="6"/>
  <c r="F168" i="4" s="1"/>
  <c r="L182" i="6"/>
  <c r="F167" i="4" s="1"/>
  <c r="L181" i="6"/>
  <c r="F141" i="4" s="1"/>
  <c r="L180" i="6"/>
  <c r="F83" i="4" s="1"/>
  <c r="L179" i="6"/>
  <c r="F164" i="4" s="1"/>
  <c r="L178" i="6"/>
  <c r="L177" i="6"/>
  <c r="F218" i="4" s="1"/>
  <c r="L176" i="6"/>
  <c r="F58" i="4" s="1"/>
  <c r="L175" i="6"/>
  <c r="F161" i="4" s="1"/>
  <c r="L174" i="6"/>
  <c r="F160" i="4" s="1"/>
  <c r="L173" i="6"/>
  <c r="F159" i="4" s="1"/>
  <c r="L172" i="6"/>
  <c r="F82" i="4" s="1"/>
  <c r="L171" i="6"/>
  <c r="F31" i="4" s="1"/>
  <c r="L170" i="6"/>
  <c r="F156" i="4" s="1"/>
  <c r="L169" i="6"/>
  <c r="F155" i="4" s="1"/>
  <c r="L168" i="6"/>
  <c r="F154" i="4" s="1"/>
  <c r="L167" i="6"/>
  <c r="F153" i="4" s="1"/>
  <c r="L166" i="6"/>
  <c r="F152" i="4" s="1"/>
  <c r="L165" i="6"/>
  <c r="F151" i="4" s="1"/>
  <c r="L164" i="6"/>
  <c r="F150" i="4" s="1"/>
  <c r="L163" i="6"/>
  <c r="F149" i="4" s="1"/>
  <c r="L162" i="6"/>
  <c r="F148" i="4" s="1"/>
  <c r="L161" i="6"/>
  <c r="F147" i="4" s="1"/>
  <c r="L160" i="6"/>
  <c r="F146" i="4" s="1"/>
  <c r="L159" i="6"/>
  <c r="F145" i="4" s="1"/>
  <c r="L158" i="6"/>
  <c r="F144" i="4" s="1"/>
  <c r="L157" i="6"/>
  <c r="F143" i="4" s="1"/>
  <c r="L156" i="6"/>
  <c r="F142" i="4" s="1"/>
  <c r="L155" i="6"/>
  <c r="F284" i="4" s="1"/>
  <c r="L154" i="6"/>
  <c r="F140" i="4" s="1"/>
  <c r="L153" i="6"/>
  <c r="F139" i="4" s="1"/>
  <c r="L152" i="6"/>
  <c r="F138" i="4" s="1"/>
  <c r="L151" i="6"/>
  <c r="L150" i="6"/>
  <c r="F288" i="4" s="1"/>
  <c r="L149" i="6"/>
  <c r="L148" i="6"/>
  <c r="F136" i="4" s="1"/>
  <c r="L147" i="6"/>
  <c r="F135" i="4" s="1"/>
  <c r="L146" i="6"/>
  <c r="F299" i="4" s="1"/>
  <c r="L145" i="6"/>
  <c r="F133" i="4" s="1"/>
  <c r="L144" i="6"/>
  <c r="F221" i="4" s="1"/>
  <c r="L143" i="6"/>
  <c r="F227" i="4" s="1"/>
  <c r="L142" i="6"/>
  <c r="F130" i="4" s="1"/>
  <c r="L141" i="6"/>
  <c r="F176" i="4" s="1"/>
  <c r="L140" i="6"/>
  <c r="F128" i="4" s="1"/>
  <c r="L139" i="6"/>
  <c r="F304" i="4" s="1"/>
  <c r="L138" i="6"/>
  <c r="F126" i="4" s="1"/>
  <c r="L137" i="6"/>
  <c r="F125" i="4" s="1"/>
  <c r="L136" i="6"/>
  <c r="F124" i="4" s="1"/>
  <c r="L135" i="6"/>
  <c r="F123" i="4" s="1"/>
  <c r="L134" i="6"/>
  <c r="F122" i="4" s="1"/>
  <c r="L133" i="6"/>
  <c r="F121" i="4" s="1"/>
  <c r="L132" i="6"/>
  <c r="F120" i="4" s="1"/>
  <c r="L131" i="6"/>
  <c r="F119" i="4" s="1"/>
  <c r="L130" i="6"/>
  <c r="F118" i="4" s="1"/>
  <c r="L129" i="6"/>
  <c r="F134" i="4" s="1"/>
  <c r="L128" i="6"/>
  <c r="F116" i="4" s="1"/>
  <c r="L127" i="6"/>
  <c r="F158" i="4" s="1"/>
  <c r="L126" i="6"/>
  <c r="F114" i="4" s="1"/>
  <c r="L125" i="6"/>
  <c r="F113" i="4" s="1"/>
  <c r="L124" i="6"/>
  <c r="L123" i="6"/>
  <c r="F112" i="4" s="1"/>
  <c r="L122" i="6"/>
  <c r="F111" i="4" s="1"/>
  <c r="L121" i="6"/>
  <c r="F110" i="4" s="1"/>
  <c r="L120" i="6"/>
  <c r="F109" i="4" s="1"/>
  <c r="L119" i="6"/>
  <c r="F108" i="4" s="1"/>
  <c r="L118" i="6"/>
  <c r="F107" i="4" s="1"/>
  <c r="L117" i="6"/>
  <c r="F106" i="4" s="1"/>
  <c r="L116" i="6"/>
  <c r="F105" i="4" s="1"/>
  <c r="L115" i="6"/>
  <c r="F104" i="4" s="1"/>
  <c r="L114" i="6"/>
  <c r="F89" i="4" s="1"/>
  <c r="L113" i="6"/>
  <c r="F93" i="4" s="1"/>
  <c r="L112" i="6"/>
  <c r="F230" i="4" s="1"/>
  <c r="L111" i="6"/>
  <c r="L110" i="6"/>
  <c r="F163" i="4" s="1"/>
  <c r="L109" i="6"/>
  <c r="F100" i="4" s="1"/>
  <c r="L108" i="6"/>
  <c r="F99" i="4" s="1"/>
  <c r="L107" i="6"/>
  <c r="F98" i="4" s="1"/>
  <c r="L106" i="6"/>
  <c r="F97" i="4" s="1"/>
  <c r="L105" i="6"/>
  <c r="F96" i="4" s="1"/>
  <c r="L104" i="6"/>
  <c r="F95" i="4" s="1"/>
  <c r="L103" i="6"/>
  <c r="F94" i="4" s="1"/>
  <c r="L102" i="6"/>
  <c r="F50" i="4" s="1"/>
  <c r="L101" i="6"/>
  <c r="F92" i="4" s="1"/>
  <c r="L100" i="6"/>
  <c r="F91" i="4" s="1"/>
  <c r="L99" i="6"/>
  <c r="F90" i="4" s="1"/>
  <c r="L98" i="6"/>
  <c r="F312" i="4" s="1"/>
  <c r="L97" i="6"/>
  <c r="F132" i="4" s="1"/>
  <c r="L96" i="6"/>
  <c r="F231" i="4" s="1"/>
  <c r="L95" i="6"/>
  <c r="F86" i="4" s="1"/>
  <c r="L94" i="6"/>
  <c r="F172" i="4" s="1"/>
  <c r="L93" i="6"/>
  <c r="F84" i="4" s="1"/>
  <c r="L92" i="6"/>
  <c r="F239" i="4" s="1"/>
  <c r="L91" i="6"/>
  <c r="F87" i="4" s="1"/>
  <c r="L90" i="6"/>
  <c r="F81" i="4" s="1"/>
  <c r="L89" i="6"/>
  <c r="F79" i="4" s="1"/>
  <c r="L88" i="6"/>
  <c r="F78" i="4" s="1"/>
  <c r="L87" i="6"/>
  <c r="F77" i="4" s="1"/>
  <c r="L86" i="6"/>
  <c r="F80" i="4" s="1"/>
  <c r="L85" i="6"/>
  <c r="F75" i="4" s="1"/>
  <c r="L84" i="6"/>
  <c r="L83" i="6"/>
  <c r="F102" i="4" s="1"/>
  <c r="L82" i="6"/>
  <c r="F73" i="4" s="1"/>
  <c r="L81" i="6"/>
  <c r="F72" i="4" s="1"/>
  <c r="L80" i="6"/>
  <c r="F71" i="4" s="1"/>
  <c r="L79" i="6"/>
  <c r="F70" i="4" s="1"/>
  <c r="L78" i="6"/>
  <c r="F69" i="4" s="1"/>
  <c r="L77" i="6"/>
  <c r="F65" i="4" s="1"/>
  <c r="L76" i="6"/>
  <c r="F67" i="4" s="1"/>
  <c r="L75" i="6"/>
  <c r="F321" i="4" s="1"/>
  <c r="L74" i="6"/>
  <c r="F101" i="4" s="1"/>
  <c r="L73" i="6"/>
  <c r="F323" i="4" s="1"/>
  <c r="L72" i="6"/>
  <c r="F64" i="4" s="1"/>
  <c r="L71" i="6"/>
  <c r="F129" i="4" s="1"/>
  <c r="L70" i="6"/>
  <c r="L69" i="6"/>
  <c r="F62" i="4" s="1"/>
  <c r="L68" i="6"/>
  <c r="L67" i="6"/>
  <c r="F61" i="4" s="1"/>
  <c r="L66" i="6"/>
  <c r="F60" i="4" s="1"/>
  <c r="L65" i="6"/>
  <c r="F59" i="4" s="1"/>
  <c r="L64" i="6"/>
  <c r="F208" i="4" s="1"/>
  <c r="L63" i="6"/>
  <c r="F57" i="4" s="1"/>
  <c r="L62" i="6"/>
  <c r="F56" i="4" s="1"/>
  <c r="L61" i="6"/>
  <c r="F55" i="4" s="1"/>
  <c r="L60" i="6"/>
  <c r="F54" i="4" s="1"/>
  <c r="L59" i="6"/>
  <c r="F53" i="4" s="1"/>
  <c r="L58" i="6"/>
  <c r="F52" i="4" s="1"/>
  <c r="L57" i="6"/>
  <c r="F51" i="4" s="1"/>
  <c r="L56" i="6"/>
  <c r="L55" i="6"/>
  <c r="F306" i="4" s="1"/>
  <c r="L54" i="6"/>
  <c r="F49" i="4" s="1"/>
  <c r="L53" i="6"/>
  <c r="L52" i="6"/>
  <c r="F48" i="4" s="1"/>
  <c r="L51" i="6"/>
  <c r="L50" i="6"/>
  <c r="F47" i="4" s="1"/>
  <c r="L49" i="6"/>
  <c r="F46" i="4" s="1"/>
  <c r="L48" i="6"/>
  <c r="F45" i="4" s="1"/>
  <c r="L47" i="6"/>
  <c r="F44" i="4" s="1"/>
  <c r="L46" i="6"/>
  <c r="F43" i="4" s="1"/>
  <c r="L45" i="6"/>
  <c r="L44" i="6"/>
  <c r="F42" i="4" s="1"/>
  <c r="L43" i="6"/>
  <c r="F41" i="4" s="1"/>
  <c r="L42" i="6"/>
  <c r="F40" i="4" s="1"/>
  <c r="L41" i="6"/>
  <c r="F39" i="4" s="1"/>
  <c r="L40" i="6"/>
  <c r="F38" i="4" s="1"/>
  <c r="L39" i="6"/>
  <c r="F37" i="4" s="1"/>
  <c r="L38" i="6"/>
  <c r="F36" i="4" s="1"/>
  <c r="L37" i="6"/>
  <c r="F35" i="4" s="1"/>
  <c r="L36" i="6"/>
  <c r="F34" i="4" s="1"/>
  <c r="L35" i="6"/>
  <c r="L34" i="6"/>
  <c r="F33" i="4" s="1"/>
  <c r="L33" i="6"/>
  <c r="F32" i="4" s="1"/>
  <c r="L32" i="6"/>
  <c r="F187" i="4" s="1"/>
  <c r="L31" i="6"/>
  <c r="F246" i="4" s="1"/>
  <c r="L30" i="6"/>
  <c r="F29" i="4" s="1"/>
  <c r="L29" i="6"/>
  <c r="F28" i="4" s="1"/>
  <c r="L28" i="6"/>
  <c r="F27" i="4" s="1"/>
  <c r="L27" i="6"/>
  <c r="F26" i="4" s="1"/>
  <c r="L26" i="6"/>
  <c r="F25" i="4" s="1"/>
  <c r="L25" i="6"/>
  <c r="F24" i="4" s="1"/>
  <c r="L24" i="6"/>
  <c r="L23" i="6"/>
  <c r="F23" i="4" s="1"/>
  <c r="L22" i="6"/>
  <c r="F22" i="4" s="1"/>
  <c r="L21" i="6"/>
  <c r="F21" i="4" s="1"/>
  <c r="L20" i="6"/>
  <c r="F20" i="4" s="1"/>
  <c r="L19" i="6"/>
  <c r="F19" i="4" s="1"/>
  <c r="L18" i="6"/>
  <c r="F18" i="4" s="1"/>
  <c r="L17" i="6"/>
  <c r="F17" i="4" s="1"/>
  <c r="L16" i="6"/>
  <c r="F240" i="4" s="1"/>
  <c r="L15" i="6"/>
  <c r="F15" i="4" s="1"/>
  <c r="L14" i="6"/>
  <c r="F14" i="4" s="1"/>
  <c r="L13" i="6"/>
  <c r="F13" i="4" s="1"/>
  <c r="L12" i="6"/>
  <c r="F12" i="4" s="1"/>
  <c r="L11" i="6"/>
  <c r="F11" i="4" s="1"/>
  <c r="L10" i="6"/>
  <c r="F10" i="4" s="1"/>
  <c r="L9" i="6"/>
  <c r="F137" i="4" s="1"/>
  <c r="L8" i="6"/>
  <c r="F298" i="4" s="1"/>
  <c r="L7" i="6"/>
  <c r="F7" i="4" s="1"/>
  <c r="L6" i="6"/>
  <c r="F6" i="4" s="1"/>
  <c r="L5" i="6"/>
  <c r="F5" i="4" s="1"/>
  <c r="L4" i="6"/>
  <c r="F4" i="4" s="1"/>
  <c r="L3" i="6"/>
  <c r="F165" i="4" s="1"/>
  <c r="L2" i="6"/>
  <c r="F2" i="4" s="1"/>
  <c r="G34" i="1" l="1"/>
  <c r="J15" i="4"/>
  <c r="N15" i="4" s="1"/>
  <c r="J14" i="4"/>
  <c r="N14" i="4" s="1"/>
  <c r="J13" i="4"/>
  <c r="N13" i="4" s="1"/>
  <c r="J12" i="4"/>
  <c r="N12" i="4" s="1"/>
  <c r="J11" i="4"/>
  <c r="N11" i="4" s="1"/>
  <c r="J10" i="4"/>
  <c r="N10" i="4" l="1"/>
  <c r="M27" i="4"/>
  <c r="M12" i="4"/>
  <c r="L12" i="4"/>
  <c r="M13" i="4"/>
  <c r="L13" i="4"/>
  <c r="M10" i="4"/>
  <c r="L10" i="4"/>
  <c r="M14" i="4"/>
  <c r="L14" i="4"/>
  <c r="M11" i="4"/>
  <c r="L11" i="4"/>
  <c r="M15" i="4"/>
  <c r="L15" i="4"/>
  <c r="K12" i="4"/>
  <c r="K14" i="4"/>
  <c r="J16" i="4"/>
  <c r="K10" i="4"/>
  <c r="M21" i="4" l="1"/>
  <c r="G24" i="1"/>
  <c r="L9" i="1" l="1"/>
</calcChain>
</file>

<file path=xl/sharedStrings.xml><?xml version="1.0" encoding="utf-8"?>
<sst xmlns="http://schemas.openxmlformats.org/spreadsheetml/2006/main" count="19775" uniqueCount="4652">
  <si>
    <t>Area-wide cycle networks</t>
  </si>
  <si>
    <t>Cost per trip</t>
  </si>
  <si>
    <t>Cost per unit of delivery</t>
  </si>
  <si>
    <t>Unit of delivery</t>
  </si>
  <si>
    <t>1km cycle path</t>
  </si>
  <si>
    <t>Flagship cycling links</t>
  </si>
  <si>
    <t>Cycle parking at stations</t>
  </si>
  <si>
    <t>On-street cycle hire</t>
  </si>
  <si>
    <t>Secure cycle parking hubs</t>
  </si>
  <si>
    <t>cycle/pedestrian scheme e.g. bridge</t>
  </si>
  <si>
    <t>Units delivered in each year and control period</t>
  </si>
  <si>
    <t>Intervention</t>
  </si>
  <si>
    <t>Intervention ID</t>
  </si>
  <si>
    <t>Intervention Name</t>
  </si>
  <si>
    <t>Expenditure Type</t>
  </si>
  <si>
    <t>Decay type</t>
  </si>
  <si>
    <t>A</t>
  </si>
  <si>
    <t>Capital</t>
  </si>
  <si>
    <t>CAP_2YrDelay</t>
  </si>
  <si>
    <t>B</t>
  </si>
  <si>
    <t>C</t>
  </si>
  <si>
    <t>Flagship cycling and walking links</t>
  </si>
  <si>
    <t>D</t>
  </si>
  <si>
    <t>E</t>
  </si>
  <si>
    <t>approximately 25 cycle parking spaces, suitable for a mid-size station</t>
  </si>
  <si>
    <t>CAP_1YrDelay</t>
  </si>
  <si>
    <t>F</t>
  </si>
  <si>
    <t>Adult cycle training</t>
  </si>
  <si>
    <t>annual programme cost in one LAD, training 2000 adults</t>
  </si>
  <si>
    <t>Revenue</t>
  </si>
  <si>
    <t>Revenue TYPE B</t>
  </si>
  <si>
    <t>G</t>
  </si>
  <si>
    <t>Child cycle training</t>
  </si>
  <si>
    <t>training for 1,000 children (approx 5,000 eligible children each year in conurbations; 2,500 in other areas)</t>
  </si>
  <si>
    <t>H</t>
  </si>
  <si>
    <t>Bike loans/subsidies</t>
  </si>
  <si>
    <t>annual programme cost in one LAD, providing bikes to 200 adults</t>
  </si>
  <si>
    <t>I</t>
  </si>
  <si>
    <t>town-wide scheme for medium-sized town (50 bike stations, each with 10 bikes)</t>
  </si>
  <si>
    <t>CAP_3YrDelay</t>
  </si>
  <si>
    <t>J</t>
  </si>
  <si>
    <t>Bike refurbishment</t>
  </si>
  <si>
    <t>annual programme cost in one urban LAD, providing bikes to 300 adults</t>
  </si>
  <si>
    <t>K</t>
  </si>
  <si>
    <t>Salary sacrifice</t>
  </si>
  <si>
    <t>L</t>
  </si>
  <si>
    <t>M</t>
  </si>
  <si>
    <t>Secure cycle parking (with associated facilities)</t>
  </si>
  <si>
    <t xml:space="preserve"> 'standard' bike hub serving one small town centre (may need several in larger towns and cities)</t>
  </si>
  <si>
    <t>N</t>
  </si>
  <si>
    <t>annual festival / rides programme for one LAD</t>
  </si>
  <si>
    <t>Revenue TYPE A</t>
  </si>
  <si>
    <t>O</t>
  </si>
  <si>
    <t>Inclusive cycle schemes</t>
  </si>
  <si>
    <t>project serving one LAD town or city</t>
  </si>
  <si>
    <t>P</t>
  </si>
  <si>
    <t>Q</t>
  </si>
  <si>
    <t>R</t>
  </si>
  <si>
    <t>Personalised travel planning</t>
  </si>
  <si>
    <t>annual programme cost in one urban LAD, providing PTP to 10,000 households</t>
  </si>
  <si>
    <t>S</t>
  </si>
  <si>
    <t>Workplace PTP</t>
  </si>
  <si>
    <t>annual programme cost in one LAD</t>
  </si>
  <si>
    <t>T</t>
  </si>
  <si>
    <t>Workplace travel challenges</t>
  </si>
  <si>
    <t>annual LAD-wide multi-business commuter cycle challenge</t>
  </si>
  <si>
    <t>U</t>
  </si>
  <si>
    <t>V</t>
  </si>
  <si>
    <t>Workplace travel initiatives</t>
  </si>
  <si>
    <t>W</t>
  </si>
  <si>
    <t>X</t>
  </si>
  <si>
    <t>Y</t>
  </si>
  <si>
    <t>Z</t>
  </si>
  <si>
    <t>Expenditure per LAD (£m) for full package</t>
  </si>
  <si>
    <t>Good, better, best: the City of Copenhagen's Bicycle Strategy 2011-2025</t>
  </si>
  <si>
    <t>ORR Estimates of Station Usage 2016-17</t>
  </si>
  <si>
    <t>Construction of 10km of cycle network per year would give 80km by 2027. This would be equivalent to the length of segregated cycle path built in Seville (population 700,000) over two years. Building of segregated cycle paths is assumed to still be necessary beyond that date.</t>
  </si>
  <si>
    <t>Copenhagen's Bicycle Strategy for 2011-2025 included 14 new bridges / tunnels for pedestrians and cyclists i.e. approximately one per year. This package provides for fewer and smaller flagship schemes (0.5 every 5 years), since it is likely to be cost-effective to build 'easier' sections of the cycle network first</t>
  </si>
  <si>
    <t>Geography</t>
  </si>
  <si>
    <t>Region</t>
  </si>
  <si>
    <t>RUC11</t>
  </si>
  <si>
    <t>RUC11CD</t>
  </si>
  <si>
    <t>2013 pop</t>
  </si>
  <si>
    <t>Islington</t>
  </si>
  <si>
    <t>London</t>
  </si>
  <si>
    <t>Urban with Major Conurbation</t>
  </si>
  <si>
    <t>Hammersmith and Fulham</t>
  </si>
  <si>
    <t>Camden</t>
  </si>
  <si>
    <t>RUC</t>
  </si>
  <si>
    <t>Kensington and Chelsea</t>
  </si>
  <si>
    <t>Wandsworth</t>
  </si>
  <si>
    <t>Lambeth</t>
  </si>
  <si>
    <t>Richmond upon Thames</t>
  </si>
  <si>
    <t>Southwark</t>
  </si>
  <si>
    <t># LADs</t>
  </si>
  <si>
    <t>Westminster</t>
  </si>
  <si>
    <t>Hackney</t>
  </si>
  <si>
    <t>Merton</t>
  </si>
  <si>
    <t>Lewisham</t>
  </si>
  <si>
    <t>Greenwich</t>
  </si>
  <si>
    <t>Tower Hamlets</t>
  </si>
  <si>
    <t>North Tyneside</t>
  </si>
  <si>
    <t>North East</t>
  </si>
  <si>
    <t>Waltham Forest</t>
  </si>
  <si>
    <t>Bromley</t>
  </si>
  <si>
    <t>Epsom and Ewell</t>
  </si>
  <si>
    <t>South East</t>
  </si>
  <si>
    <t>Haringey</t>
  </si>
  <si>
    <t>Kingston upon Thames</t>
  </si>
  <si>
    <t>Ealing</t>
  </si>
  <si>
    <t>Woking</t>
  </si>
  <si>
    <t>Liverpool</t>
  </si>
  <si>
    <t>North West</t>
  </si>
  <si>
    <t>Elmbridge</t>
  </si>
  <si>
    <t>Newcastle upon Tyne</t>
  </si>
  <si>
    <t>Wirral</t>
  </si>
  <si>
    <t>Croydon</t>
  </si>
  <si>
    <t>Newham</t>
  </si>
  <si>
    <t>Redbridge</t>
  </si>
  <si>
    <t>Sutton</t>
  </si>
  <si>
    <t>Harrow</t>
  </si>
  <si>
    <t>South Tyneside</t>
  </si>
  <si>
    <t>Watford</t>
  </si>
  <si>
    <t>East of England</t>
  </si>
  <si>
    <t>Bexley</t>
  </si>
  <si>
    <t>Gravesham</t>
  </si>
  <si>
    <t>Stockport</t>
  </si>
  <si>
    <t>Hertsmere</t>
  </si>
  <si>
    <t>Barnet</t>
  </si>
  <si>
    <t>St. Helens</t>
  </si>
  <si>
    <t>Three Rivers</t>
  </si>
  <si>
    <t>Enfield</t>
  </si>
  <si>
    <t>Trafford</t>
  </si>
  <si>
    <t>Havering</t>
  </si>
  <si>
    <t>Leeds</t>
  </si>
  <si>
    <t>Yorkshire and The Humber</t>
  </si>
  <si>
    <t>Birmingham</t>
  </si>
  <si>
    <t>West Midlands</t>
  </si>
  <si>
    <t>Manchester</t>
  </si>
  <si>
    <t>Sefton</t>
  </si>
  <si>
    <t>Broxbourne</t>
  </si>
  <si>
    <t>Spelthorne</t>
  </si>
  <si>
    <t>Sunderland</t>
  </si>
  <si>
    <t>Hounslow</t>
  </si>
  <si>
    <t>Tameside</t>
  </si>
  <si>
    <t>Runnymede</t>
  </si>
  <si>
    <t>Bury</t>
  </si>
  <si>
    <t>Brent</t>
  </si>
  <si>
    <t>Bradford</t>
  </si>
  <si>
    <t>Oldham</t>
  </si>
  <si>
    <t>Calderdale</t>
  </si>
  <si>
    <t>Hillingdon</t>
  </si>
  <si>
    <t>Gateshead</t>
  </si>
  <si>
    <t>Kirklees</t>
  </si>
  <si>
    <t>Salford</t>
  </si>
  <si>
    <t>Dartford</t>
  </si>
  <si>
    <t>Thurrock</t>
  </si>
  <si>
    <t>Wigan</t>
  </si>
  <si>
    <t>Walsall</t>
  </si>
  <si>
    <t>Knowsley</t>
  </si>
  <si>
    <t>Wolverhampton</t>
  </si>
  <si>
    <t>Solihull</t>
  </si>
  <si>
    <t>Barking and Dagenham</t>
  </si>
  <si>
    <t>Dudley</t>
  </si>
  <si>
    <t>Bolton</t>
  </si>
  <si>
    <t>Rochdale</t>
  </si>
  <si>
    <t>Sandwell</t>
  </si>
  <si>
    <t>Sheffield</t>
  </si>
  <si>
    <t>Urban with Minor Conurbation</t>
  </si>
  <si>
    <t>Gedling</t>
  </si>
  <si>
    <t>East Midlands</t>
  </si>
  <si>
    <t>Doncaster</t>
  </si>
  <si>
    <t>Nottingham</t>
  </si>
  <si>
    <t>Erewash</t>
  </si>
  <si>
    <t>Broxtowe</t>
  </si>
  <si>
    <t>Barnsley</t>
  </si>
  <si>
    <t>Rotherham</t>
  </si>
  <si>
    <t>Amber Valley</t>
  </si>
  <si>
    <t>Norwich</t>
  </si>
  <si>
    <t>Urban with City and Town</t>
  </si>
  <si>
    <t>Brighton and Hove</t>
  </si>
  <si>
    <t>Oxford</t>
  </si>
  <si>
    <t>York</t>
  </si>
  <si>
    <t>Lincoln</t>
  </si>
  <si>
    <t>Hastings</t>
  </si>
  <si>
    <t>Gosport</t>
  </si>
  <si>
    <t>Cheltenham</t>
  </si>
  <si>
    <t>South West</t>
  </si>
  <si>
    <t>Cambridge</t>
  </si>
  <si>
    <t>Exeter</t>
  </si>
  <si>
    <t>Portsmouth</t>
  </si>
  <si>
    <t>Southampton</t>
  </si>
  <si>
    <t>Worthing</t>
  </si>
  <si>
    <t>Mid Sussex</t>
  </si>
  <si>
    <t>Guildford</t>
  </si>
  <si>
    <t>Bristol, City of</t>
  </si>
  <si>
    <t>Milton Keynes</t>
  </si>
  <si>
    <t>Southend-on-Sea</t>
  </si>
  <si>
    <t>Darlington</t>
  </si>
  <si>
    <t>Arun</t>
  </si>
  <si>
    <t>Weymouth and Portland</t>
  </si>
  <si>
    <t>Eastbourne</t>
  </si>
  <si>
    <t>Torbay</t>
  </si>
  <si>
    <t>Charnwood</t>
  </si>
  <si>
    <t>Warwick</t>
  </si>
  <si>
    <t>Thanet</t>
  </si>
  <si>
    <t>St Albans</t>
  </si>
  <si>
    <t>Windsor and Maidenhead</t>
  </si>
  <si>
    <t>Reading</t>
  </si>
  <si>
    <t>South Ribble</t>
  </si>
  <si>
    <t>Canterbury</t>
  </si>
  <si>
    <t>Preston</t>
  </si>
  <si>
    <t>Adur</t>
  </si>
  <si>
    <t>Reigate and Banstead</t>
  </si>
  <si>
    <t>Kingston upon Hull</t>
  </si>
  <si>
    <t>Bromsgrove</t>
  </si>
  <si>
    <t>Christchurch</t>
  </si>
  <si>
    <t>Fylde</t>
  </si>
  <si>
    <t>Rochford</t>
  </si>
  <si>
    <t>Plymouth</t>
  </si>
  <si>
    <t>Stevenage</t>
  </si>
  <si>
    <t>Wokingham</t>
  </si>
  <si>
    <t>Blackpool</t>
  </si>
  <si>
    <t>Ipswich</t>
  </si>
  <si>
    <t>Worcester</t>
  </si>
  <si>
    <t>Welwyn Hatfield</t>
  </si>
  <si>
    <t>Northampton</t>
  </si>
  <si>
    <t>Redditch</t>
  </si>
  <si>
    <t>Corby</t>
  </si>
  <si>
    <t>Chelmsford</t>
  </si>
  <si>
    <t>Stockton-on-Tees</t>
  </si>
  <si>
    <t>Hartlepool</t>
  </si>
  <si>
    <t>Mansfield</t>
  </si>
  <si>
    <t>Bournemouth</t>
  </si>
  <si>
    <t>Bracknell Forest</t>
  </si>
  <si>
    <t>Swindon</t>
  </si>
  <si>
    <t>Halton</t>
  </si>
  <si>
    <t>Castle Point</t>
  </si>
  <si>
    <t>South Gloucestershire</t>
  </si>
  <si>
    <t>Chesterfield</t>
  </si>
  <si>
    <t>Kettering</t>
  </si>
  <si>
    <t>Havant</t>
  </si>
  <si>
    <t>Rossendale</t>
  </si>
  <si>
    <t>Medway</t>
  </si>
  <si>
    <t>Harlow</t>
  </si>
  <si>
    <t>Eastleigh</t>
  </si>
  <si>
    <t>North East Lincolnshire</t>
  </si>
  <si>
    <t>Warrington</t>
  </si>
  <si>
    <t>Burnley</t>
  </si>
  <si>
    <t>Crawley</t>
  </si>
  <si>
    <t>Derby</t>
  </si>
  <si>
    <t>Ashfield</t>
  </si>
  <si>
    <t>Middlesbrough</t>
  </si>
  <si>
    <t>Fareham</t>
  </si>
  <si>
    <t>Slough</t>
  </si>
  <si>
    <t>Rushmoor</t>
  </si>
  <si>
    <t>Peterborough</t>
  </si>
  <si>
    <t>Leicester</t>
  </si>
  <si>
    <t>Rugby</t>
  </si>
  <si>
    <t>Coventry</t>
  </si>
  <si>
    <t>Poole</t>
  </si>
  <si>
    <t>Wakefield</t>
  </si>
  <si>
    <t>Pendle</t>
  </si>
  <si>
    <t>Oadby and Wigston</t>
  </si>
  <si>
    <t>Hyndburn</t>
  </si>
  <si>
    <t>North East Derbyshire</t>
  </si>
  <si>
    <t>Blackburn with Darwen</t>
  </si>
  <si>
    <t>Telford and Wrekin</t>
  </si>
  <si>
    <t>Surrey Heath</t>
  </si>
  <si>
    <t>Basildon</t>
  </si>
  <si>
    <t>Gloucester</t>
  </si>
  <si>
    <t>Luton</t>
  </si>
  <si>
    <t>Blaby</t>
  </si>
  <si>
    <t>Newcastle-under-Lyme</t>
  </si>
  <si>
    <t>Nuneaton and Bedworth</t>
  </si>
  <si>
    <t>Stoke-on-Trent</t>
  </si>
  <si>
    <t>Tamworth</t>
  </si>
  <si>
    <t>Harrogate</t>
  </si>
  <si>
    <t>Urban with Significant Rural (rural including hub towns 26-49%)</t>
  </si>
  <si>
    <t>Stafford</t>
  </si>
  <si>
    <t>Lewes</t>
  </si>
  <si>
    <t>North Hertfordshire</t>
  </si>
  <si>
    <t>Dover</t>
  </si>
  <si>
    <t>East Hertfordshire</t>
  </si>
  <si>
    <t>Lancaster</t>
  </si>
  <si>
    <t>Stroud</t>
  </si>
  <si>
    <t>Wycombe</t>
  </si>
  <si>
    <t>Scarborough</t>
  </si>
  <si>
    <t>Basingstoke and Deane</t>
  </si>
  <si>
    <t>Tunbridge Wells</t>
  </si>
  <si>
    <t>Colchester</t>
  </si>
  <si>
    <t>Taunton Deane</t>
  </si>
  <si>
    <t>Brentwood</t>
  </si>
  <si>
    <t>Tonbridge and Malling</t>
  </si>
  <si>
    <t>Redcar and Cleveland</t>
  </si>
  <si>
    <t>Shepway</t>
  </si>
  <si>
    <t>Hart</t>
  </si>
  <si>
    <t>Wellingborough</t>
  </si>
  <si>
    <t>North Somerset</t>
  </si>
  <si>
    <t>New Forest</t>
  </si>
  <si>
    <t>Waveney</t>
  </si>
  <si>
    <t>South Bucks</t>
  </si>
  <si>
    <t>Carlisle</t>
  </si>
  <si>
    <t>Bath and North East Somerset</t>
  </si>
  <si>
    <t>Test Valley</t>
  </si>
  <si>
    <t>Cheshire West and Chester</t>
  </si>
  <si>
    <t>Epping Forest</t>
  </si>
  <si>
    <t>Ashford</t>
  </si>
  <si>
    <t>Great Yarmouth</t>
  </si>
  <si>
    <t>Boston</t>
  </si>
  <si>
    <t>Mole Valley</t>
  </si>
  <si>
    <t>Wyre Forest</t>
  </si>
  <si>
    <t>Chorley</t>
  </si>
  <si>
    <t>Dacorum</t>
  </si>
  <si>
    <t>Chiltern</t>
  </si>
  <si>
    <t>South Derbyshire</t>
  </si>
  <si>
    <t>West Berkshire</t>
  </si>
  <si>
    <t>Barrow-in-Furness</t>
  </si>
  <si>
    <t>East Staffordshire</t>
  </si>
  <si>
    <t>West Lancashire</t>
  </si>
  <si>
    <t>Tandridge</t>
  </si>
  <si>
    <t>Cherwell</t>
  </si>
  <si>
    <t>Cannock Chase</t>
  </si>
  <si>
    <t>Cheshire East</t>
  </si>
  <si>
    <t>Maidstone</t>
  </si>
  <si>
    <t>Lichfield</t>
  </si>
  <si>
    <t>North Lincolnshire</t>
  </si>
  <si>
    <t>Broadland</t>
  </si>
  <si>
    <t>Bolsover</t>
  </si>
  <si>
    <t>South Staffordshire</t>
  </si>
  <si>
    <t>Bedford</t>
  </si>
  <si>
    <t>East Dorset</t>
  </si>
  <si>
    <t>Teignbridge</t>
  </si>
  <si>
    <t xml:space="preserve">Largely Rural (rural including hub towns 50-79%) </t>
  </si>
  <si>
    <t>Chichester</t>
  </si>
  <si>
    <t>High Peak</t>
  </si>
  <si>
    <t>East Devon</t>
  </si>
  <si>
    <t>North Devon</t>
  </si>
  <si>
    <t>Suffolk Coastal</t>
  </si>
  <si>
    <t>Winchester</t>
  </si>
  <si>
    <t>East Riding of Yorkshire</t>
  </si>
  <si>
    <t>Vale of White Horse</t>
  </si>
  <si>
    <t>Shropshire</t>
  </si>
  <si>
    <t>Swale</t>
  </si>
  <si>
    <t>Sevenoaks</t>
  </si>
  <si>
    <t>Herefordshire</t>
  </si>
  <si>
    <t>Horsham</t>
  </si>
  <si>
    <t>Malvern Hills</t>
  </si>
  <si>
    <t>Wiltshire</t>
  </si>
  <si>
    <t>Northumberland</t>
  </si>
  <si>
    <t>Durham</t>
  </si>
  <si>
    <t>Tewkesbury</t>
  </si>
  <si>
    <t>South Cambridgeshire</t>
  </si>
  <si>
    <t>South Somerset</t>
  </si>
  <si>
    <t>East Northamptonshire</t>
  </si>
  <si>
    <t>St Edmundsbury</t>
  </si>
  <si>
    <t>Rother</t>
  </si>
  <si>
    <t>Bassetlaw</t>
  </si>
  <si>
    <t>Fenland</t>
  </si>
  <si>
    <t>Aylesbury Vale</t>
  </si>
  <si>
    <t>Wyre</t>
  </si>
  <si>
    <t>Waverley</t>
  </si>
  <si>
    <t>South Kesteven</t>
  </si>
  <si>
    <t>Newark and Sherwood</t>
  </si>
  <si>
    <t>Braintree</t>
  </si>
  <si>
    <t>Central Bedfordshire</t>
  </si>
  <si>
    <t>North West Leicestershire</t>
  </si>
  <si>
    <t>Tendring</t>
  </si>
  <si>
    <t>King's Lynn and West Norfolk</t>
  </si>
  <si>
    <t>Rushcliffe</t>
  </si>
  <si>
    <t>South Holland</t>
  </si>
  <si>
    <t>Hinckley and Bosworth</t>
  </si>
  <si>
    <t>Staffordshire Moorlands</t>
  </si>
  <si>
    <t>Sedgemoor</t>
  </si>
  <si>
    <t>Isle of Wight</t>
  </si>
  <si>
    <t xml:space="preserve">Mainly Rural (rural including hub towns &gt;=80%) </t>
  </si>
  <si>
    <t>West Oxfordshire</t>
  </si>
  <si>
    <t>Mendip</t>
  </si>
  <si>
    <t>Eden</t>
  </si>
  <si>
    <t>Cornwall</t>
  </si>
  <si>
    <t>East Lindsey</t>
  </si>
  <si>
    <t>West Devon</t>
  </si>
  <si>
    <t>Cotswold</t>
  </si>
  <si>
    <t>North Kesteven</t>
  </si>
  <si>
    <t>West Somerset</t>
  </si>
  <si>
    <t>South Lakeland</t>
  </si>
  <si>
    <t>Purbeck</t>
  </si>
  <si>
    <t>Mid Devon</t>
  </si>
  <si>
    <t>Richmondshire</t>
  </si>
  <si>
    <t>Allerdale</t>
  </si>
  <si>
    <t>Uttlesford</t>
  </si>
  <si>
    <t>East Hampshire</t>
  </si>
  <si>
    <t>Selby</t>
  </si>
  <si>
    <t>Hambleton</t>
  </si>
  <si>
    <t>Babergh</t>
  </si>
  <si>
    <t>Harborough</t>
  </si>
  <si>
    <t>East Cambridgeshire</t>
  </si>
  <si>
    <t>Craven</t>
  </si>
  <si>
    <t>West Dorset</t>
  </si>
  <si>
    <t>North Dorset</t>
  </si>
  <si>
    <t>North Norfolk</t>
  </si>
  <si>
    <t>Copeland</t>
  </si>
  <si>
    <t>Ryedale</t>
  </si>
  <si>
    <t>South Hams</t>
  </si>
  <si>
    <t>Wealden</t>
  </si>
  <si>
    <t>Mid Suffolk</t>
  </si>
  <si>
    <t>South Northamptonshire</t>
  </si>
  <si>
    <t>Maldon</t>
  </si>
  <si>
    <t>Forest Heath</t>
  </si>
  <si>
    <t>South Norfolk</t>
  </si>
  <si>
    <t>Ribble Valley</t>
  </si>
  <si>
    <t>South Oxfordshire</t>
  </si>
  <si>
    <t>Melton</t>
  </si>
  <si>
    <t>Rutland</t>
  </si>
  <si>
    <t>Torridge</t>
  </si>
  <si>
    <t>West Lindsey</t>
  </si>
  <si>
    <t>Derbyshire Dales</t>
  </si>
  <si>
    <t>Daventry</t>
  </si>
  <si>
    <t>Stratford-on-Avon</t>
  </si>
  <si>
    <t>Huntingdonshire</t>
  </si>
  <si>
    <t>Wychavon</t>
  </si>
  <si>
    <t>North Warwickshire</t>
  </si>
  <si>
    <t>Forest of Dean</t>
  </si>
  <si>
    <t>Breckland</t>
  </si>
  <si>
    <t>local authority: district / unitary (prior to April 2015)</t>
  </si>
  <si>
    <t>City of London</t>
  </si>
  <si>
    <t>Isles of Scilly</t>
  </si>
  <si>
    <t>Expenditure for all 151 RUC3&amp;4 LADs for full package (£m)</t>
  </si>
  <si>
    <t>Less than 2km</t>
  </si>
  <si>
    <t>2km to less than 5km</t>
  </si>
  <si>
    <t>5km to less than 10km</t>
  </si>
  <si>
    <t>10km to less than 20km</t>
  </si>
  <si>
    <t>20km to less than 30km</t>
  </si>
  <si>
    <t>30km to less than 40km</t>
  </si>
  <si>
    <t>40km to less than 60km</t>
  </si>
  <si>
    <t>60km and over</t>
  </si>
  <si>
    <t>Work mainly at or from home</t>
  </si>
  <si>
    <t>Other</t>
  </si>
  <si>
    <t>Less than 10km</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</si>
  <si>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</si>
  <si>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</si>
  <si>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</si>
  <si>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</si>
  <si>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</si>
  <si>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</si>
  <si>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</si>
  <si>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</si>
  <si>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</si>
  <si>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</si>
  <si>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</si>
  <si>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</si>
  <si>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</si>
  <si>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</si>
  <si>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</si>
  <si>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</si>
  <si>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</si>
  <si>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</si>
  <si>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</si>
  <si>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Torfaen</t>
  </si>
  <si>
    <t>Vale of Glamorgan</t>
  </si>
  <si>
    <t>Wrexham</t>
  </si>
  <si>
    <t>no. of people travelling &lt;10km to work</t>
  </si>
  <si>
    <t>Expenditure for all 90 RUC1&amp;2 LADs for full package (£m)</t>
  </si>
  <si>
    <t>These LADs may require substantial investment in lengthy segregated cycle paths alongside main roads radiating from small towns. Low population densities mean that the cost per trip is likely to be higher than for typical area-wide cycle networks, so categorised as flagship cycling links, with higher cost per trip. Construction expenditure of £2 million per year would provide ~2km of segregated cycle path alongside main road per year, or 40km by 2040.</t>
  </si>
  <si>
    <t>Copenhagen's Bicycle Strategy for 2011-2025 included 14 new bridges / tunnels for pedestrians and cyclists i.e. approximately one per year. This package provides fewer (2 every 5 years), since it is likely to be cost-effective to build 'easier' sections of the cycle network first. (Reference 2)</t>
  </si>
  <si>
    <t>REFERENCES</t>
  </si>
  <si>
    <t xml:space="preserve">https://web.archive.org/web/20121026132536/http://www.kk.dk:80/sitecore/content/Subsites/CityOfCopenhagen/SubsiteFrontpage/LivingInCopenhagen/CityAndTraffic/CityOfCyclists/CycleTracksAndCycleLanes.aspx 
Archived from 2012, accessed 4.09.18. States there were 340 km segregated cycle lanes, 23 km cycle lanes and 43 km green routes i.e. a total of 408km. This page also refers to the Cycle Track Priority Plan which covers the period 2006-2026 and states the order in which almost 70 kilometres of new cycle tracks and cycle lanes will be built. It says the cost of implementing the Cycle Track Priority Plan will be approx. DKK 400 million (=£50 million). </t>
  </si>
  <si>
    <t>PACKAGE 1: CAPITAL CONURBATION (Conurbations RUC5 and RUC6)</t>
  </si>
  <si>
    <t>PACKAGE 2: CAPITAL TOWN (Cities and towns, and urban with significant rural, RUC4 and RUC3)</t>
  </si>
  <si>
    <t>PACKAGE 3: CAPITAL SMALL TOWN AND RURAL (Smaller towns and rural areas, RUC2 and RUC1)</t>
  </si>
  <si>
    <t>Notes for Package 1</t>
  </si>
  <si>
    <t>Notes for Package 2</t>
  </si>
  <si>
    <t>Notes for Package 3</t>
  </si>
  <si>
    <t>Construction of 20km of cycle network per year gives 400km by 2040. This is comparable to the length of cycle tracks, lanes and green routes in Copenhagen in 2012. Copenhagen is currently extending its cycle network, so the situation in English urban areas by 2040 would still not have ‘caught up’ with Copenhagen at this rate. (Reference 1)</t>
  </si>
  <si>
    <t>INCLUDE IN COST-EFFECTIVE PACKAGES?</t>
  </si>
  <si>
    <t>N (slow build-up)</t>
  </si>
  <si>
    <t xml:space="preserve">N </t>
  </si>
  <si>
    <t>Mass cycle rides / festivals</t>
  </si>
  <si>
    <t>Assume one festival / rides programme in each LAD</t>
  </si>
  <si>
    <t>Assume workplace travel programme in all LADs with average cost of £90,000</t>
  </si>
  <si>
    <t>avg no. people travelling &lt;10km to work</t>
  </si>
  <si>
    <t>avg population</t>
  </si>
  <si>
    <t>Maximum delivery per local authority to date is 2,800 people p.a. Assume that RUC5 and 6 LADs could achieve an average of 2,500 people p.a., which is approx 1% of average population.</t>
  </si>
  <si>
    <t xml:space="preserve">Maximum delivery per local authority to date is 2,800 people p.a. Assume that RUC3 and 4 LADs could achieve an average of 1,500 people p.a., which is approx 1% of average population. </t>
  </si>
  <si>
    <t>Maximum delivery per local authority to date is 2,800 people p.a. Assume that RUC1 and 2 LADs could achieve an average of 1,000 people p.a., which is slightly under 1% of average population.</t>
  </si>
  <si>
    <t>PACKAGE 4: COST-EFFECTIVE CONURBATION (Conurbations RUC5 and RUC6)</t>
  </si>
  <si>
    <t>PACKAGE 5: COST-EFFECTIVE TOWN (Cities and towns, and urban with significant rural, RUC4 and RUC3)</t>
  </si>
  <si>
    <t>PACKAGE 6: COST-EFFECTIVE SMALL TOWN AND RURAL (Smaller towns and rural areas, RUC2 and RUC1)</t>
  </si>
  <si>
    <t>Notes for Package 4</t>
  </si>
  <si>
    <t>Notes for Package 5</t>
  </si>
  <si>
    <t>Notes for Package 6</t>
  </si>
  <si>
    <t>PACKAGE 7: ALL SOCIAL GROUPS CONURBATION (Conurbations RUC5 and RUC6)</t>
  </si>
  <si>
    <t>PACKAGE 8: ALL SOCIAL GROUPS TOWN (Cities and towns, and urban with significant rural, RUC4 and RUC3)</t>
  </si>
  <si>
    <t>PACKAGE 9: ALL SOCIAL GROUPS SMALL TOWN AND RURAL (Smaller towns and rural areas, RUC2 and RUC1)</t>
  </si>
  <si>
    <t>Bike loans / subsidies</t>
  </si>
  <si>
    <t>Inclusive cycling schemes</t>
  </si>
  <si>
    <t>Notes for Package 7</t>
  </si>
  <si>
    <t>Notes for Package 8</t>
  </si>
  <si>
    <t>Notes for Package 9</t>
  </si>
  <si>
    <t>KS102EW - Age structure</t>
  </si>
  <si>
    <t>ONS Crown Copyright Reserved [from Nomis on 5 October 2018]</t>
  </si>
  <si>
    <t>population</t>
  </si>
  <si>
    <t>All usual residents</t>
  </si>
  <si>
    <t>units</t>
  </si>
  <si>
    <t>Persons</t>
  </si>
  <si>
    <t>date</t>
  </si>
  <si>
    <t>age</t>
  </si>
  <si>
    <t>Total</t>
  </si>
  <si>
    <t>In order to protect against disclosure of personal information, records have been swapped between different geographic areas. Some counts will be affected, particularly small counts at the lowest geographies.</t>
  </si>
  <si>
    <t>Age 8 to 9</t>
  </si>
  <si>
    <t>no. 8-9 year olds</t>
  </si>
  <si>
    <t>avg no. 8-9 year olds</t>
  </si>
  <si>
    <t>Avg number of children per year group in LADS in RUC6 is 5,700. Assume 90% (approx 5000) receive training each year.</t>
  </si>
  <si>
    <t xml:space="preserve">Package provides bike loans or subsidies to an additional 1000 adults in each LAD in each five-year control period. </t>
  </si>
  <si>
    <t xml:space="preserve">Package provides refurbished bikes to an additional 1500 adults in each LAD in each five-year control period. </t>
  </si>
  <si>
    <t>Package provides inclusive cycling scheme for one town within each LAD</t>
  </si>
  <si>
    <t>Avg number of children per year group is ~3,000 in LADS in RUC3 &amp; 4. Assume 90% (approx 2,700) receive training each year.</t>
  </si>
  <si>
    <t xml:space="preserve">Package provides bike loans or subsidies to an additional 600 adults in each LAD in each five-year control period. </t>
  </si>
  <si>
    <t xml:space="preserve">Package provides refurbished bikes to an additional 900 adults in each LAD in each five-year control period. </t>
  </si>
  <si>
    <t>Avg number of children per year group is ~2,500 in LADS in RUC1 &amp; 2. Assume 90% (approx 2,300) receive training each year.</t>
  </si>
  <si>
    <t>PACKAGE 10: COMPREHENSIVE CONURBATION (Conurbations RUC5 and RUC6)</t>
  </si>
  <si>
    <t>PACKAGE 11: COMPREHENSIVE TOWN (Cities and towns, and urban with significant rural, RUC4 and RUC3)</t>
  </si>
  <si>
    <t>Notes for Package 10</t>
  </si>
  <si>
    <t>Notes for Package 11</t>
  </si>
  <si>
    <t>PACKAGE 12: COMPREHENSIVE SMALL TOWN AND RURAL (Smaller towns and rural areas, RUC2 and RUC1)</t>
  </si>
  <si>
    <t>Notes for Package 12</t>
  </si>
  <si>
    <t>Assume workplace travel challenge in all LADs</t>
  </si>
  <si>
    <t>Package is equivalent to all LADs in conurbations having a scheme with 50 bike stations, each with 10 bikes, by 2030, and all LADs having a scheme with 50 bike stations each with 20 bikes, by 2040</t>
  </si>
  <si>
    <t>Package is equivalent to all LADs in conurbations having two secure hubs by 2030; four by 2040</t>
  </si>
  <si>
    <t>TOTAL</t>
  </si>
  <si>
    <t>The worksheets to the right of this tab give data that has been used to inform the development of the packages</t>
  </si>
  <si>
    <t>NLC</t>
  </si>
  <si>
    <t>TLC</t>
  </si>
  <si>
    <t>RUC 5 or 6</t>
  </si>
  <si>
    <t>RUC 4</t>
  </si>
  <si>
    <t>RUC3</t>
  </si>
  <si>
    <t>RUC 1,2 or 3</t>
  </si>
  <si>
    <t>Station Name</t>
  </si>
  <si>
    <t>Local Authority</t>
  </si>
  <si>
    <t>Station Facility Owner</t>
  </si>
  <si>
    <t>PTE Urban Area Station</t>
  </si>
  <si>
    <t>London Travelcard Area</t>
  </si>
  <si>
    <t>Entries &amp; Exits_Full</t>
  </si>
  <si>
    <t>Entries &amp; Exits_Reduced</t>
  </si>
  <si>
    <t>Entries &amp; Exits_Season</t>
  </si>
  <si>
    <t>1617 Entries &amp; Exits</t>
  </si>
  <si>
    <t>FSG</t>
  </si>
  <si>
    <t>Fishersgate</t>
  </si>
  <si>
    <t>Govia Thameslink Railway</t>
  </si>
  <si>
    <t/>
  </si>
  <si>
    <t>LAC</t>
  </si>
  <si>
    <t>Lancing</t>
  </si>
  <si>
    <t>SSE</t>
  </si>
  <si>
    <t>Shoreham-By-Sea</t>
  </si>
  <si>
    <t>SWK</t>
  </si>
  <si>
    <t>Southwick</t>
  </si>
  <si>
    <t>ASP</t>
  </si>
  <si>
    <t>Aspatria</t>
  </si>
  <si>
    <t>Northern</t>
  </si>
  <si>
    <t>FLM</t>
  </si>
  <si>
    <t>Flimby</t>
  </si>
  <si>
    <t>HRR</t>
  </si>
  <si>
    <t>Harrington</t>
  </si>
  <si>
    <t>MRY</t>
  </si>
  <si>
    <t>Maryport</t>
  </si>
  <si>
    <t>WGT</t>
  </si>
  <si>
    <t>Wigton</t>
  </si>
  <si>
    <t>WKG</t>
  </si>
  <si>
    <t>Workington</t>
  </si>
  <si>
    <t>ALF</t>
  </si>
  <si>
    <t>Alfreton</t>
  </si>
  <si>
    <t>East Midlands Trains</t>
  </si>
  <si>
    <t>AMB</t>
  </si>
  <si>
    <t>Ambergate</t>
  </si>
  <si>
    <t>BLP</t>
  </si>
  <si>
    <t>Belper</t>
  </si>
  <si>
    <t>DFI</t>
  </si>
  <si>
    <t>Duffield</t>
  </si>
  <si>
    <t>LGM</t>
  </si>
  <si>
    <t>Langley Mill</t>
  </si>
  <si>
    <t>WTS</t>
  </si>
  <si>
    <t>Whatstandwell</t>
  </si>
  <si>
    <t>ANG</t>
  </si>
  <si>
    <t>Angmering</t>
  </si>
  <si>
    <t>ARU</t>
  </si>
  <si>
    <t>Arundel</t>
  </si>
  <si>
    <t>BAA</t>
  </si>
  <si>
    <t>Barnham</t>
  </si>
  <si>
    <t>BOG</t>
  </si>
  <si>
    <t>Bognor Regis</t>
  </si>
  <si>
    <t>FOD</t>
  </si>
  <si>
    <t>Ford</t>
  </si>
  <si>
    <t>LIT</t>
  </si>
  <si>
    <t>Littlehampton</t>
  </si>
  <si>
    <t>HKN</t>
  </si>
  <si>
    <t>Hucknall</t>
  </si>
  <si>
    <t>KKB</t>
  </si>
  <si>
    <t>Kirkby in Ashfield</t>
  </si>
  <si>
    <t>SPK</t>
  </si>
  <si>
    <t>Sutton Parkway</t>
  </si>
  <si>
    <t>APD</t>
  </si>
  <si>
    <t>u_r</t>
  </si>
  <si>
    <t>Appledore</t>
  </si>
  <si>
    <t>AFK</t>
  </si>
  <si>
    <t>Ashford International</t>
  </si>
  <si>
    <t>Southeastern</t>
  </si>
  <si>
    <t>CHG</t>
  </si>
  <si>
    <t>Charing</t>
  </si>
  <si>
    <t>CIL</t>
  </si>
  <si>
    <t>Chilham</t>
  </si>
  <si>
    <t>HMT</t>
  </si>
  <si>
    <t>Ham Street</t>
  </si>
  <si>
    <t>PLC</t>
  </si>
  <si>
    <t>Pluckley</t>
  </si>
  <si>
    <t>WYE</t>
  </si>
  <si>
    <t>Wye</t>
  </si>
  <si>
    <t>AYS</t>
  </si>
  <si>
    <t>Aylesbury</t>
  </si>
  <si>
    <t>Chiltern Railways</t>
  </si>
  <si>
    <t>AVP</t>
  </si>
  <si>
    <t>Aylesbury Vale Parkway</t>
  </si>
  <si>
    <t>CED</t>
  </si>
  <si>
    <t>Cheddington</t>
  </si>
  <si>
    <t>London Midland Trains</t>
  </si>
  <si>
    <t>HDM</t>
  </si>
  <si>
    <t>Haddenham &amp; Thame Parkway</t>
  </si>
  <si>
    <t>SKM</t>
  </si>
  <si>
    <t>Stoke Mandeville</t>
  </si>
  <si>
    <t>WND</t>
  </si>
  <si>
    <t>Wendover</t>
  </si>
  <si>
    <t>SUY</t>
  </si>
  <si>
    <t>Sudbury</t>
  </si>
  <si>
    <t>East</t>
  </si>
  <si>
    <t>Greater Anglia</t>
  </si>
  <si>
    <t>BKG</t>
  </si>
  <si>
    <t>Barking</t>
  </si>
  <si>
    <t>Barking and Dagenham (London)</t>
  </si>
  <si>
    <t>c2c</t>
  </si>
  <si>
    <t>London Travelcard Area Station</t>
  </si>
  <si>
    <t>DDK</t>
  </si>
  <si>
    <t>Dagenham Dock</t>
  </si>
  <si>
    <t>CRI</t>
  </si>
  <si>
    <t>Cricklewood</t>
  </si>
  <si>
    <t>Barnet (London)</t>
  </si>
  <si>
    <t>HEN</t>
  </si>
  <si>
    <t>Hendon</t>
  </si>
  <si>
    <t>MIL</t>
  </si>
  <si>
    <t>Mill Hill Broadway</t>
  </si>
  <si>
    <t>NBA</t>
  </si>
  <si>
    <t>New Barnet</t>
  </si>
  <si>
    <t>OKL</t>
  </si>
  <si>
    <t>Oakleigh Park</t>
  </si>
  <si>
    <t>BNY</t>
  </si>
  <si>
    <t>Yorkshire And The Humber</t>
  </si>
  <si>
    <t>South Yorkshire</t>
  </si>
  <si>
    <t>BTD</t>
  </si>
  <si>
    <t>Bolton-On-Dearne</t>
  </si>
  <si>
    <t>DRT</t>
  </si>
  <si>
    <t>Darton</t>
  </si>
  <si>
    <t>DOD</t>
  </si>
  <si>
    <t>Dodworth</t>
  </si>
  <si>
    <t>ELR</t>
  </si>
  <si>
    <t>Elsecar</t>
  </si>
  <si>
    <t>GOE</t>
  </si>
  <si>
    <t>Goldthorpe</t>
  </si>
  <si>
    <t>PNS</t>
  </si>
  <si>
    <t>Penistone</t>
  </si>
  <si>
    <t>SLK</t>
  </si>
  <si>
    <t>Silkstone Common</t>
  </si>
  <si>
    <t>THC</t>
  </si>
  <si>
    <t>Thurnscoe</t>
  </si>
  <si>
    <t>WOM</t>
  </si>
  <si>
    <t>Wombwell</t>
  </si>
  <si>
    <t>ASK</t>
  </si>
  <si>
    <t>Askam</t>
  </si>
  <si>
    <t>BIF</t>
  </si>
  <si>
    <t>Barrow-In-Furness</t>
  </si>
  <si>
    <t>TransPennine Express</t>
  </si>
  <si>
    <t>DLT</t>
  </si>
  <si>
    <t>Dalton</t>
  </si>
  <si>
    <t>ROO</t>
  </si>
  <si>
    <t>Roose</t>
  </si>
  <si>
    <t>BSO</t>
  </si>
  <si>
    <t>BIC</t>
  </si>
  <si>
    <t>Billericay</t>
  </si>
  <si>
    <t>LAI</t>
  </si>
  <si>
    <t>Laindon</t>
  </si>
  <si>
    <t>PSE</t>
  </si>
  <si>
    <t>Pitsea</t>
  </si>
  <si>
    <t>WIC</t>
  </si>
  <si>
    <t>Wickford</t>
  </si>
  <si>
    <t>BSK</t>
  </si>
  <si>
    <t>Basingstoke</t>
  </si>
  <si>
    <t>South West Trains</t>
  </si>
  <si>
    <t>BMY</t>
  </si>
  <si>
    <t>Bramley (Hampshire)</t>
  </si>
  <si>
    <t>Great Western Railway</t>
  </si>
  <si>
    <t>OVR</t>
  </si>
  <si>
    <t>Overton</t>
  </si>
  <si>
    <t>WCH</t>
  </si>
  <si>
    <t>Whitchurch (Hampshire)</t>
  </si>
  <si>
    <t>RET</t>
  </si>
  <si>
    <t>Retford</t>
  </si>
  <si>
    <t>Virgin Trains East Coast</t>
  </si>
  <si>
    <t>SRO</t>
  </si>
  <si>
    <t>Shireoaks</t>
  </si>
  <si>
    <t>WRK</t>
  </si>
  <si>
    <t>Worksop</t>
  </si>
  <si>
    <t>BTH</t>
  </si>
  <si>
    <t>Bath Spa</t>
  </si>
  <si>
    <t>FFD</t>
  </si>
  <si>
    <t>Freshford</t>
  </si>
  <si>
    <t>KYN</t>
  </si>
  <si>
    <t>Keynsham</t>
  </si>
  <si>
    <t>OLF</t>
  </si>
  <si>
    <t>Oldfield Park</t>
  </si>
  <si>
    <t>BDM</t>
  </si>
  <si>
    <t>Bedford Midland</t>
  </si>
  <si>
    <t>BSJ</t>
  </si>
  <si>
    <t>Bedford St.Johns</t>
  </si>
  <si>
    <t>KMH</t>
  </si>
  <si>
    <t>Kempston Hardwick</t>
  </si>
  <si>
    <t>SWR</t>
  </si>
  <si>
    <t>Stewartby</t>
  </si>
  <si>
    <t>ABW</t>
  </si>
  <si>
    <t>Abbey Wood</t>
  </si>
  <si>
    <t>Bexley (London)</t>
  </si>
  <si>
    <t>AYP</t>
  </si>
  <si>
    <t>Albany Park</t>
  </si>
  <si>
    <t>BNH</t>
  </si>
  <si>
    <t>Barnehurst</t>
  </si>
  <si>
    <t>BVD</t>
  </si>
  <si>
    <t>Belvedere</t>
  </si>
  <si>
    <t>BXY</t>
  </si>
  <si>
    <t>BXH</t>
  </si>
  <si>
    <t>Bexleyheath</t>
  </si>
  <si>
    <t>CRY</t>
  </si>
  <si>
    <t>Crayford</t>
  </si>
  <si>
    <t>ERH</t>
  </si>
  <si>
    <t>Erith</t>
  </si>
  <si>
    <t>FCN</t>
  </si>
  <si>
    <t>Falconwood</t>
  </si>
  <si>
    <t>SID</t>
  </si>
  <si>
    <t>Sidcup</t>
  </si>
  <si>
    <t>SGR</t>
  </si>
  <si>
    <t>Slade Green</t>
  </si>
  <si>
    <t>WLI</t>
  </si>
  <si>
    <t>Welling</t>
  </si>
  <si>
    <t>ACG</t>
  </si>
  <si>
    <t>Acocks Green</t>
  </si>
  <si>
    <t>ADD</t>
  </si>
  <si>
    <t>Adderley Park</t>
  </si>
  <si>
    <t>AST</t>
  </si>
  <si>
    <t>Aston</t>
  </si>
  <si>
    <t>BBS</t>
  </si>
  <si>
    <t>Birmingham Bordesley</t>
  </si>
  <si>
    <t>BMO</t>
  </si>
  <si>
    <t>Birmingham Moor Street</t>
  </si>
  <si>
    <t>BHM</t>
  </si>
  <si>
    <t>Birmingham New Street</t>
  </si>
  <si>
    <t>Network Rail</t>
  </si>
  <si>
    <t>BSW</t>
  </si>
  <si>
    <t>Birmingham Snow Hill</t>
  </si>
  <si>
    <t>BKT</t>
  </si>
  <si>
    <t>Blake Street</t>
  </si>
  <si>
    <t>BRV</t>
  </si>
  <si>
    <t>Bournville</t>
  </si>
  <si>
    <t>BUL</t>
  </si>
  <si>
    <t>Butlers Lane</t>
  </si>
  <si>
    <t>CRD</t>
  </si>
  <si>
    <t>Chester Road</t>
  </si>
  <si>
    <t>DUD</t>
  </si>
  <si>
    <t>Duddeston</t>
  </si>
  <si>
    <t>ERD</t>
  </si>
  <si>
    <t>Erdington</t>
  </si>
  <si>
    <t>FWY</t>
  </si>
  <si>
    <t>Five Ways</t>
  </si>
  <si>
    <t>FOK</t>
  </si>
  <si>
    <t>Four Oaks</t>
  </si>
  <si>
    <t>GVH</t>
  </si>
  <si>
    <t>Gravelly Hill</t>
  </si>
  <si>
    <t>HLG</t>
  </si>
  <si>
    <t>Hall Green</t>
  </si>
  <si>
    <t>HSD</t>
  </si>
  <si>
    <t>Hamstead</t>
  </si>
  <si>
    <t>JEQ</t>
  </si>
  <si>
    <t>Jewellery Quarter</t>
  </si>
  <si>
    <t>KNN</t>
  </si>
  <si>
    <t>King's Norton</t>
  </si>
  <si>
    <t>LEH</t>
  </si>
  <si>
    <t>Lea Hall</t>
  </si>
  <si>
    <t>LOB</t>
  </si>
  <si>
    <t>Longbridge</t>
  </si>
  <si>
    <t>NFD</t>
  </si>
  <si>
    <t>Northfield</t>
  </si>
  <si>
    <t>PRY</t>
  </si>
  <si>
    <t>Perry Barr</t>
  </si>
  <si>
    <t>SLY</t>
  </si>
  <si>
    <t>Selly Oak</t>
  </si>
  <si>
    <t>SMA</t>
  </si>
  <si>
    <t>Small Heath</t>
  </si>
  <si>
    <t>SRI</t>
  </si>
  <si>
    <t>Spring Road</t>
  </si>
  <si>
    <t>SCF</t>
  </si>
  <si>
    <t>Stechford</t>
  </si>
  <si>
    <t>SUT</t>
  </si>
  <si>
    <t>Sutton Coldfield</t>
  </si>
  <si>
    <t>TYS</t>
  </si>
  <si>
    <t>Tyseley</t>
  </si>
  <si>
    <t>UNI</t>
  </si>
  <si>
    <t>University</t>
  </si>
  <si>
    <t>WTT</t>
  </si>
  <si>
    <t>Witton</t>
  </si>
  <si>
    <t>WYL</t>
  </si>
  <si>
    <t>Wylde Green</t>
  </si>
  <si>
    <t>YRD</t>
  </si>
  <si>
    <t>Yardley Wood</t>
  </si>
  <si>
    <t>NBR</t>
  </si>
  <si>
    <t>Narborough</t>
  </si>
  <si>
    <t>BBN</t>
  </si>
  <si>
    <t>Blackburn</t>
  </si>
  <si>
    <t>CYT</t>
  </si>
  <si>
    <t>Cherry Tree</t>
  </si>
  <si>
    <t>DWN</t>
  </si>
  <si>
    <t>Darwen</t>
  </si>
  <si>
    <t>ENT</t>
  </si>
  <si>
    <t>Entwistle</t>
  </si>
  <si>
    <t>MLH</t>
  </si>
  <si>
    <t>Mill Hill (Lancashire)</t>
  </si>
  <si>
    <t>PLS</t>
  </si>
  <si>
    <t>Pleasington</t>
  </si>
  <si>
    <t>BPN</t>
  </si>
  <si>
    <t>Blackpool North</t>
  </si>
  <si>
    <t>BPB</t>
  </si>
  <si>
    <t>Blackpool Pleasure Beach</t>
  </si>
  <si>
    <t>BPS</t>
  </si>
  <si>
    <t>Blackpool South</t>
  </si>
  <si>
    <t>LAY</t>
  </si>
  <si>
    <t>Layton</t>
  </si>
  <si>
    <t>CWD</t>
  </si>
  <si>
    <t>Creswell (Derbys)</t>
  </si>
  <si>
    <t>LAG</t>
  </si>
  <si>
    <t>Langwith</t>
  </si>
  <si>
    <t>SHB</t>
  </si>
  <si>
    <t>Shirebrook (Derbys)</t>
  </si>
  <si>
    <t>WWL</t>
  </si>
  <si>
    <t>Whitwell (Derbys)</t>
  </si>
  <si>
    <t>BLK</t>
  </si>
  <si>
    <t>Blackrod</t>
  </si>
  <si>
    <t>Greater Manchester</t>
  </si>
  <si>
    <t>BON</t>
  </si>
  <si>
    <t>BMC</t>
  </si>
  <si>
    <t>Bromley Cross</t>
  </si>
  <si>
    <t>DSY</t>
  </si>
  <si>
    <t>Daisy Hill</t>
  </si>
  <si>
    <t>FNW</t>
  </si>
  <si>
    <t>Farnworth</t>
  </si>
  <si>
    <t>HID</t>
  </si>
  <si>
    <t>Hall I' Th' Wood</t>
  </si>
  <si>
    <t>HWI</t>
  </si>
  <si>
    <t>Horwich Parkway</t>
  </si>
  <si>
    <t>KSL</t>
  </si>
  <si>
    <t>Kearsley</t>
  </si>
  <si>
    <t>LOT</t>
  </si>
  <si>
    <t>Lostock</t>
  </si>
  <si>
    <t>MSS</t>
  </si>
  <si>
    <t>Moses Gate</t>
  </si>
  <si>
    <t>WHG</t>
  </si>
  <si>
    <t>Westhoughton</t>
  </si>
  <si>
    <t>BSN</t>
  </si>
  <si>
    <t>HBB</t>
  </si>
  <si>
    <t>Hubberts Bridge</t>
  </si>
  <si>
    <t>SWE</t>
  </si>
  <si>
    <t>Swineshead</t>
  </si>
  <si>
    <t>BMH</t>
  </si>
  <si>
    <t>POK</t>
  </si>
  <si>
    <t>Pokesdown</t>
  </si>
  <si>
    <t>BCE</t>
  </si>
  <si>
    <t>Bracknell</t>
  </si>
  <si>
    <t>CRN</t>
  </si>
  <si>
    <t>Crowthorne</t>
  </si>
  <si>
    <t>MAO</t>
  </si>
  <si>
    <t>Martins Heron</t>
  </si>
  <si>
    <t>SND</t>
  </si>
  <si>
    <t>Sandhurst</t>
  </si>
  <si>
    <t>APY</t>
  </si>
  <si>
    <t>Apperley Bridge</t>
  </si>
  <si>
    <t>BLD</t>
  </si>
  <si>
    <t>Baildon</t>
  </si>
  <si>
    <t>West Yorkshire</t>
  </si>
  <si>
    <t>BEY</t>
  </si>
  <si>
    <t>Ben Rhydding</t>
  </si>
  <si>
    <t>BIY</t>
  </si>
  <si>
    <t>Bingley</t>
  </si>
  <si>
    <t>BDQ</t>
  </si>
  <si>
    <t>Bradford Forster Square</t>
  </si>
  <si>
    <t>BDI</t>
  </si>
  <si>
    <t>Bradford Interchange</t>
  </si>
  <si>
    <t>BUW</t>
  </si>
  <si>
    <t>Burley-In-Wharfedale</t>
  </si>
  <si>
    <t>CFL</t>
  </si>
  <si>
    <t>Crossflatts</t>
  </si>
  <si>
    <t>FZH</t>
  </si>
  <si>
    <t>Frizinghall</t>
  </si>
  <si>
    <t>ILK</t>
  </si>
  <si>
    <t>Ilkley</t>
  </si>
  <si>
    <t>KEI</t>
  </si>
  <si>
    <t>Keighley</t>
  </si>
  <si>
    <t>MNN</t>
  </si>
  <si>
    <t>Menston</t>
  </si>
  <si>
    <t>SAE</t>
  </si>
  <si>
    <t>Saltaire</t>
  </si>
  <si>
    <t>SHY</t>
  </si>
  <si>
    <t>Shipley</t>
  </si>
  <si>
    <t>SON</t>
  </si>
  <si>
    <t>Steeton &amp; Silsden</t>
  </si>
  <si>
    <t>BTR</t>
  </si>
  <si>
    <t>BTP</t>
  </si>
  <si>
    <t>Braintree Freeport</t>
  </si>
  <si>
    <t>BUE</t>
  </si>
  <si>
    <t>Bures</t>
  </si>
  <si>
    <t>CES</t>
  </si>
  <si>
    <t>Cressing</t>
  </si>
  <si>
    <t>HAP</t>
  </si>
  <si>
    <t>Hatfield Peverel</t>
  </si>
  <si>
    <t>KEL</t>
  </si>
  <si>
    <t>Kelvedon</t>
  </si>
  <si>
    <t>WNY</t>
  </si>
  <si>
    <t>White Notley</t>
  </si>
  <si>
    <t>WTM</t>
  </si>
  <si>
    <t>Witham</t>
  </si>
  <si>
    <t>ATL</t>
  </si>
  <si>
    <t>Attleborough</t>
  </si>
  <si>
    <t>BND</t>
  </si>
  <si>
    <t>Brandon</t>
  </si>
  <si>
    <t>ECS</t>
  </si>
  <si>
    <t>Eccles Road</t>
  </si>
  <si>
    <t>HRD</t>
  </si>
  <si>
    <t>Harling Road</t>
  </si>
  <si>
    <t>TTF</t>
  </si>
  <si>
    <t>Thetford</t>
  </si>
  <si>
    <t>BSY</t>
  </si>
  <si>
    <t>Brondesbury</t>
  </si>
  <si>
    <t>Brent (London)</t>
  </si>
  <si>
    <t>London Overground</t>
  </si>
  <si>
    <t>BSP</t>
  </si>
  <si>
    <t>Brondesbury Park</t>
  </si>
  <si>
    <t>HDN</t>
  </si>
  <si>
    <t>Harlesden</t>
  </si>
  <si>
    <t>London Underground</t>
  </si>
  <si>
    <t>KNL</t>
  </si>
  <si>
    <t>Kensal Green</t>
  </si>
  <si>
    <t>KNR</t>
  </si>
  <si>
    <t>Kensal Rise</t>
  </si>
  <si>
    <t>KNT</t>
  </si>
  <si>
    <t>Kenton</t>
  </si>
  <si>
    <t>NWB</t>
  </si>
  <si>
    <t>North Wembley</t>
  </si>
  <si>
    <t>QPW</t>
  </si>
  <si>
    <t>Queen's Park (Gt London)</t>
  </si>
  <si>
    <t>SOK</t>
  </si>
  <si>
    <t>South Kenton</t>
  </si>
  <si>
    <t>SBP</t>
  </si>
  <si>
    <t>Stonebridge Park</t>
  </si>
  <si>
    <t>SUD</t>
  </si>
  <si>
    <t>Sudbury &amp; Harrow Road</t>
  </si>
  <si>
    <t>WMB</t>
  </si>
  <si>
    <t>Wembley Central</t>
  </si>
  <si>
    <t>WCX</t>
  </si>
  <si>
    <t>Wembley Stadium</t>
  </si>
  <si>
    <t>WIJ</t>
  </si>
  <si>
    <t>Willesden Junction</t>
  </si>
  <si>
    <t>BRE</t>
  </si>
  <si>
    <t>TfL Rail</t>
  </si>
  <si>
    <t>INT</t>
  </si>
  <si>
    <t>Ingatestone</t>
  </si>
  <si>
    <t>SNF</t>
  </si>
  <si>
    <t>Shenfield</t>
  </si>
  <si>
    <t>WHR</t>
  </si>
  <si>
    <t>West Horndon</t>
  </si>
  <si>
    <t>ACL</t>
  </si>
  <si>
    <t>Acle</t>
  </si>
  <si>
    <t>BYA</t>
  </si>
  <si>
    <t>Berney Arms</t>
  </si>
  <si>
    <t>BDA</t>
  </si>
  <si>
    <t>Brundall</t>
  </si>
  <si>
    <t>BGA</t>
  </si>
  <si>
    <t>Brundall Gardens</t>
  </si>
  <si>
    <t>BUC</t>
  </si>
  <si>
    <t>Buckenham</t>
  </si>
  <si>
    <t>CNY</t>
  </si>
  <si>
    <t>Cantley</t>
  </si>
  <si>
    <t>LGD</t>
  </si>
  <si>
    <t>Lingwood</t>
  </si>
  <si>
    <t>REE</t>
  </si>
  <si>
    <t>Reedham (Norfolk)</t>
  </si>
  <si>
    <t>SAH</t>
  </si>
  <si>
    <t>Salhouse</t>
  </si>
  <si>
    <t>ANZ</t>
  </si>
  <si>
    <t>Anerley</t>
  </si>
  <si>
    <t>Bromley (London)</t>
  </si>
  <si>
    <t>BKJ</t>
  </si>
  <si>
    <t>Beckenham Junction</t>
  </si>
  <si>
    <t>BKL</t>
  </si>
  <si>
    <t>Bickley</t>
  </si>
  <si>
    <t>BIK</t>
  </si>
  <si>
    <t>Birkbeck</t>
  </si>
  <si>
    <t>BMN</t>
  </si>
  <si>
    <t>Bromley North</t>
  </si>
  <si>
    <t>BMS</t>
  </si>
  <si>
    <t>Bromley South</t>
  </si>
  <si>
    <t>CLD</t>
  </si>
  <si>
    <t>Chelsfield</t>
  </si>
  <si>
    <t>CIT</t>
  </si>
  <si>
    <t>Chislehurst</t>
  </si>
  <si>
    <t>CLK</t>
  </si>
  <si>
    <t>Clock House</t>
  </si>
  <si>
    <t>CYP</t>
  </si>
  <si>
    <t>Crystal Palace</t>
  </si>
  <si>
    <t>EDN</t>
  </si>
  <si>
    <t>Eden Park</t>
  </si>
  <si>
    <t>ELE</t>
  </si>
  <si>
    <t>Elmers End</t>
  </si>
  <si>
    <t>ESD</t>
  </si>
  <si>
    <t>Elmstead Woods</t>
  </si>
  <si>
    <t>HYS</t>
  </si>
  <si>
    <t>Hayes (Kent)</t>
  </si>
  <si>
    <t>KTH</t>
  </si>
  <si>
    <t>Kent House</t>
  </si>
  <si>
    <t>KCK</t>
  </si>
  <si>
    <t>Knockholt</t>
  </si>
  <si>
    <t>NBC</t>
  </si>
  <si>
    <t>New Beckenham</t>
  </si>
  <si>
    <t>ORP</t>
  </si>
  <si>
    <t>Orpington</t>
  </si>
  <si>
    <t>PNE</t>
  </si>
  <si>
    <t>Penge East</t>
  </si>
  <si>
    <t>PNW</t>
  </si>
  <si>
    <t>Penge West</t>
  </si>
  <si>
    <t>PET</t>
  </si>
  <si>
    <t>Petts Wood</t>
  </si>
  <si>
    <t>RVB</t>
  </si>
  <si>
    <t>Ravensbourne</t>
  </si>
  <si>
    <t>SRT</t>
  </si>
  <si>
    <t>Shortlands</t>
  </si>
  <si>
    <t>SMY</t>
  </si>
  <si>
    <t>St.Mary Cray</t>
  </si>
  <si>
    <t>SUP</t>
  </si>
  <si>
    <t>Sundridge Park</t>
  </si>
  <si>
    <t>WWI</t>
  </si>
  <si>
    <t>West Wickham</t>
  </si>
  <si>
    <t>ALV</t>
  </si>
  <si>
    <t>Alvechurch</t>
  </si>
  <si>
    <t>BTG</t>
  </si>
  <si>
    <t>Barnt Green</t>
  </si>
  <si>
    <t>BMV</t>
  </si>
  <si>
    <t>HAG</t>
  </si>
  <si>
    <t>Hagley</t>
  </si>
  <si>
    <t>WYT</t>
  </si>
  <si>
    <t>Wythall</t>
  </si>
  <si>
    <t>BXB</t>
  </si>
  <si>
    <t>CHN</t>
  </si>
  <si>
    <t>Cheshunt</t>
  </si>
  <si>
    <t>RYH</t>
  </si>
  <si>
    <t>Rye House</t>
  </si>
  <si>
    <t>TEO</t>
  </si>
  <si>
    <t>Theobalds Grove</t>
  </si>
  <si>
    <t>WLC</t>
  </si>
  <si>
    <t>Waltham Cross</t>
  </si>
  <si>
    <t>ATB</t>
  </si>
  <si>
    <t>Attenborough</t>
  </si>
  <si>
    <t>BEE</t>
  </si>
  <si>
    <t>Beeston</t>
  </si>
  <si>
    <t>BUB</t>
  </si>
  <si>
    <t>Burnley Barracks</t>
  </si>
  <si>
    <t>BNC</t>
  </si>
  <si>
    <t>Burnley Central</t>
  </si>
  <si>
    <t>BYM</t>
  </si>
  <si>
    <t>Burnley Manchester Road</t>
  </si>
  <si>
    <t>HPN</t>
  </si>
  <si>
    <t>Hapton</t>
  </si>
  <si>
    <t>RSG</t>
  </si>
  <si>
    <t>Rose Grove</t>
  </si>
  <si>
    <t>BGH</t>
  </si>
  <si>
    <t>Brighouse</t>
  </si>
  <si>
    <t>HFX</t>
  </si>
  <si>
    <t>Halifax</t>
  </si>
  <si>
    <t>HBD</t>
  </si>
  <si>
    <t>Hebden Bridge</t>
  </si>
  <si>
    <t>MYT</t>
  </si>
  <si>
    <t>Mytholmroyd</t>
  </si>
  <si>
    <t>SOW</t>
  </si>
  <si>
    <t>Sowerby Bridge</t>
  </si>
  <si>
    <t>TOD</t>
  </si>
  <si>
    <t>Todmorden</t>
  </si>
  <si>
    <t>WDN</t>
  </si>
  <si>
    <t>Walsden</t>
  </si>
  <si>
    <t>CBG</t>
  </si>
  <si>
    <t>CMD</t>
  </si>
  <si>
    <t>Camden Road</t>
  </si>
  <si>
    <t>Camden (London)</t>
  </si>
  <si>
    <t>EUS</t>
  </si>
  <si>
    <t>Euston</t>
  </si>
  <si>
    <t>FNY</t>
  </si>
  <si>
    <t>Finchley Road &amp; Frognal</t>
  </si>
  <si>
    <t>GPO</t>
  </si>
  <si>
    <t>Gospel Oak</t>
  </si>
  <si>
    <t>HDH</t>
  </si>
  <si>
    <t>Hampstead Heath</t>
  </si>
  <si>
    <t>KTN</t>
  </si>
  <si>
    <t>Kentish Town</t>
  </si>
  <si>
    <t>KTW</t>
  </si>
  <si>
    <t>Kentish Town West</t>
  </si>
  <si>
    <t>KBN</t>
  </si>
  <si>
    <t>Kilburn High Road</t>
  </si>
  <si>
    <t>KGX</t>
  </si>
  <si>
    <t>King's Cross</t>
  </si>
  <si>
    <t>SOH</t>
  </si>
  <si>
    <t>South Hampstead</t>
  </si>
  <si>
    <t>STP</t>
  </si>
  <si>
    <t>St.Pancras</t>
  </si>
  <si>
    <t>WHD</t>
  </si>
  <si>
    <t>West Hampstead</t>
  </si>
  <si>
    <t>WHP</t>
  </si>
  <si>
    <t>West Hampstead Thameslink</t>
  </si>
  <si>
    <t>CAO</t>
  </si>
  <si>
    <t>Cannock</t>
  </si>
  <si>
    <t>HNF</t>
  </si>
  <si>
    <t>Hednesford</t>
  </si>
  <si>
    <t>RGT</t>
  </si>
  <si>
    <t>Rugeley Town</t>
  </si>
  <si>
    <t>ADM</t>
  </si>
  <si>
    <t>Adisham</t>
  </si>
  <si>
    <t>BKS</t>
  </si>
  <si>
    <t>Bekesbourne</t>
  </si>
  <si>
    <t>CBE</t>
  </si>
  <si>
    <t>Canterbury East</t>
  </si>
  <si>
    <t>CBW</t>
  </si>
  <si>
    <t>Canterbury West</t>
  </si>
  <si>
    <t>CRT</t>
  </si>
  <si>
    <t>Chartham</t>
  </si>
  <si>
    <t>CSW</t>
  </si>
  <si>
    <t>Chestfield &amp; Swalecliffe</t>
  </si>
  <si>
    <t>HNB</t>
  </si>
  <si>
    <t>Herne Bay</t>
  </si>
  <si>
    <t>STU</t>
  </si>
  <si>
    <t>Sturry</t>
  </si>
  <si>
    <t>WHI</t>
  </si>
  <si>
    <t>Whitstable</t>
  </si>
  <si>
    <t>BMP</t>
  </si>
  <si>
    <t>Brampton (Cumbria)</t>
  </si>
  <si>
    <t>CAR</t>
  </si>
  <si>
    <t>Virgin Trains (West Coast)</t>
  </si>
  <si>
    <t>DLS</t>
  </si>
  <si>
    <t>Dalston</t>
  </si>
  <si>
    <t>WRL</t>
  </si>
  <si>
    <t>Wetheral</t>
  </si>
  <si>
    <t>BEF</t>
  </si>
  <si>
    <t>Benfleet</t>
  </si>
  <si>
    <t>ARL</t>
  </si>
  <si>
    <t>Arlesey</t>
  </si>
  <si>
    <t>APG</t>
  </si>
  <si>
    <t>Aspley Guise</t>
  </si>
  <si>
    <t>BIW</t>
  </si>
  <si>
    <t>Biggleswade</t>
  </si>
  <si>
    <t>FLT</t>
  </si>
  <si>
    <t>Flitwick</t>
  </si>
  <si>
    <t>HLN</t>
  </si>
  <si>
    <t>Harlington</t>
  </si>
  <si>
    <t>LBZ</t>
  </si>
  <si>
    <t>Leighton Buzzard</t>
  </si>
  <si>
    <t>LID</t>
  </si>
  <si>
    <t>Lidlington</t>
  </si>
  <si>
    <t>MLB</t>
  </si>
  <si>
    <t>Millbrook (Bedfordshire)</t>
  </si>
  <si>
    <t>RID</t>
  </si>
  <si>
    <t>Ridgmont</t>
  </si>
  <si>
    <t>SDY</t>
  </si>
  <si>
    <t>Sandy</t>
  </si>
  <si>
    <t>BWS</t>
  </si>
  <si>
    <t>Barrow-Upon-Soar</t>
  </si>
  <si>
    <t>LBO</t>
  </si>
  <si>
    <t>Loughborough</t>
  </si>
  <si>
    <t>SIL</t>
  </si>
  <si>
    <t>Sileby</t>
  </si>
  <si>
    <t>SYS</t>
  </si>
  <si>
    <t>Syston</t>
  </si>
  <si>
    <t>BLB</t>
  </si>
  <si>
    <t>Battlesbridge</t>
  </si>
  <si>
    <t>CHM</t>
  </si>
  <si>
    <t>SOF</t>
  </si>
  <si>
    <t>South Woodham Ferrers</t>
  </si>
  <si>
    <t>CNM</t>
  </si>
  <si>
    <t>Cheltenham Spa</t>
  </si>
  <si>
    <t>BAN</t>
  </si>
  <si>
    <t>Banbury</t>
  </si>
  <si>
    <t>BCS</t>
  </si>
  <si>
    <t>Bicester North</t>
  </si>
  <si>
    <t>BIT</t>
  </si>
  <si>
    <t>Bicester Village</t>
  </si>
  <si>
    <t>HYD</t>
  </si>
  <si>
    <t>Heyford</t>
  </si>
  <si>
    <t>ISP</t>
  </si>
  <si>
    <t>Islip</t>
  </si>
  <si>
    <t>OXP</t>
  </si>
  <si>
    <t>Oxford Parkway</t>
  </si>
  <si>
    <t>ADC</t>
  </si>
  <si>
    <t>Adlington (Cheshire)</t>
  </si>
  <si>
    <t>ALD</t>
  </si>
  <si>
    <t>Alderley Edge</t>
  </si>
  <si>
    <t>ASG</t>
  </si>
  <si>
    <t>Alsager</t>
  </si>
  <si>
    <t>ASY</t>
  </si>
  <si>
    <t>Ashley</t>
  </si>
  <si>
    <t>CEL</t>
  </si>
  <si>
    <t>Chelford</t>
  </si>
  <si>
    <t>CNG</t>
  </si>
  <si>
    <t>Congleton</t>
  </si>
  <si>
    <t>CRE</t>
  </si>
  <si>
    <t>Crewe</t>
  </si>
  <si>
    <t>DSL</t>
  </si>
  <si>
    <t>Disley</t>
  </si>
  <si>
    <t>GTR</t>
  </si>
  <si>
    <t>Goostrey</t>
  </si>
  <si>
    <t>HTH</t>
  </si>
  <si>
    <t>Handforth</t>
  </si>
  <si>
    <t>HCH</t>
  </si>
  <si>
    <t>Holmes Chapel</t>
  </si>
  <si>
    <t>KNF</t>
  </si>
  <si>
    <t>Knutsford</t>
  </si>
  <si>
    <t>MAC</t>
  </si>
  <si>
    <t>Macclesfield</t>
  </si>
  <si>
    <t>MOB</t>
  </si>
  <si>
    <t>Mobberley</t>
  </si>
  <si>
    <t>NAN</t>
  </si>
  <si>
    <t>Nantwich</t>
  </si>
  <si>
    <t>Arriva Trains Wales</t>
  </si>
  <si>
    <t>PLM</t>
  </si>
  <si>
    <t>Plumley</t>
  </si>
  <si>
    <t>PYT</t>
  </si>
  <si>
    <t>Poynton</t>
  </si>
  <si>
    <t>PRB</t>
  </si>
  <si>
    <t>Prestbury</t>
  </si>
  <si>
    <t>SDB</t>
  </si>
  <si>
    <t>Sandbach</t>
  </si>
  <si>
    <t>SYA</t>
  </si>
  <si>
    <t>Styal</t>
  </si>
  <si>
    <t>WML</t>
  </si>
  <si>
    <t>Wilmslow</t>
  </si>
  <si>
    <t>WRE</t>
  </si>
  <si>
    <t>Wrenbury</t>
  </si>
  <si>
    <t>ACB</t>
  </si>
  <si>
    <t>Acton Bridge</t>
  </si>
  <si>
    <t>BAC</t>
  </si>
  <si>
    <t>Bache</t>
  </si>
  <si>
    <t>Merseyrail</t>
  </si>
  <si>
    <t>CPU</t>
  </si>
  <si>
    <t>Capenhurst</t>
  </si>
  <si>
    <t>CTR</t>
  </si>
  <si>
    <t>Chester</t>
  </si>
  <si>
    <t>CUD</t>
  </si>
  <si>
    <t>Cuddington</t>
  </si>
  <si>
    <t>DLM</t>
  </si>
  <si>
    <t>Delamere</t>
  </si>
  <si>
    <t>ELP</t>
  </si>
  <si>
    <t>Ellesmere Port</t>
  </si>
  <si>
    <t>FRD</t>
  </si>
  <si>
    <t>Frodsham</t>
  </si>
  <si>
    <t>GBK</t>
  </si>
  <si>
    <t>Greenbank</t>
  </si>
  <si>
    <t>HTF</t>
  </si>
  <si>
    <t>Hartford</t>
  </si>
  <si>
    <t>HSB</t>
  </si>
  <si>
    <t>Helsby</t>
  </si>
  <si>
    <t>HOO</t>
  </si>
  <si>
    <t>Hooton</t>
  </si>
  <si>
    <t>INE</t>
  </si>
  <si>
    <t>Ince &amp; Elton</t>
  </si>
  <si>
    <t>LTT</t>
  </si>
  <si>
    <t>Little Sutton</t>
  </si>
  <si>
    <t>LTG</t>
  </si>
  <si>
    <t>Lostock Gralam</t>
  </si>
  <si>
    <t>MLD</t>
  </si>
  <si>
    <t>Mouldsworth</t>
  </si>
  <si>
    <t>NES</t>
  </si>
  <si>
    <t>Neston</t>
  </si>
  <si>
    <t>NWI</t>
  </si>
  <si>
    <t>Northwich</t>
  </si>
  <si>
    <t>OVE</t>
  </si>
  <si>
    <t>Overpool</t>
  </si>
  <si>
    <t>SNT</t>
  </si>
  <si>
    <t>Stanlow &amp; Thornton</t>
  </si>
  <si>
    <t>WSF</t>
  </si>
  <si>
    <t>Winsford</t>
  </si>
  <si>
    <t>CHD</t>
  </si>
  <si>
    <t>BOH</t>
  </si>
  <si>
    <t>Bosham</t>
  </si>
  <si>
    <t>CCH</t>
  </si>
  <si>
    <t>FSB</t>
  </si>
  <si>
    <t>Fishbourne</t>
  </si>
  <si>
    <t>NUT</t>
  </si>
  <si>
    <t>Nutbourne</t>
  </si>
  <si>
    <t>SOB</t>
  </si>
  <si>
    <t>Southbourne</t>
  </si>
  <si>
    <t>AMR</t>
  </si>
  <si>
    <t>Amersham</t>
  </si>
  <si>
    <t>CFO</t>
  </si>
  <si>
    <t>Chalfont &amp; Latimer</t>
  </si>
  <si>
    <t>GMN</t>
  </si>
  <si>
    <t>Great Missenden</t>
  </si>
  <si>
    <t>SRG</t>
  </si>
  <si>
    <t>Seer Green</t>
  </si>
  <si>
    <t>ADL</t>
  </si>
  <si>
    <t>Adlington (Lancashire)</t>
  </si>
  <si>
    <t>BSV</t>
  </si>
  <si>
    <t>Buckshaw Parkway</t>
  </si>
  <si>
    <t>CRL</t>
  </si>
  <si>
    <t>CSO</t>
  </si>
  <si>
    <t>Croston</t>
  </si>
  <si>
    <t>EBA</t>
  </si>
  <si>
    <t>Euxton Balshaw Lane</t>
  </si>
  <si>
    <t>CHR</t>
  </si>
  <si>
    <t>BFR</t>
  </si>
  <si>
    <t>Blackfriars</t>
  </si>
  <si>
    <t>City and County of the City of London</t>
  </si>
  <si>
    <t>CST</t>
  </si>
  <si>
    <t>Cannon Street</t>
  </si>
  <si>
    <t>CTK</t>
  </si>
  <si>
    <t>City Thameslink</t>
  </si>
  <si>
    <t>FST</t>
  </si>
  <si>
    <t>Fenchurch Street</t>
  </si>
  <si>
    <t>LST</t>
  </si>
  <si>
    <t>Liverpool Street</t>
  </si>
  <si>
    <t>MOG</t>
  </si>
  <si>
    <t>Moorgate</t>
  </si>
  <si>
    <t>AVN</t>
  </si>
  <si>
    <t>Avonmouth</t>
  </si>
  <si>
    <t>City of Bristol</t>
  </si>
  <si>
    <t>BMT</t>
  </si>
  <si>
    <t>Bedminster</t>
  </si>
  <si>
    <t>BRI</t>
  </si>
  <si>
    <t>Bristol Temple Meads</t>
  </si>
  <si>
    <t>CFN</t>
  </si>
  <si>
    <t>Clifton Down</t>
  </si>
  <si>
    <t>LWH</t>
  </si>
  <si>
    <t>Lawrence Hill</t>
  </si>
  <si>
    <t>MTP</t>
  </si>
  <si>
    <t>Montpelier</t>
  </si>
  <si>
    <t>PSN</t>
  </si>
  <si>
    <t>Parson Street</t>
  </si>
  <si>
    <t>RDA</t>
  </si>
  <si>
    <t>Redland</t>
  </si>
  <si>
    <t>SML</t>
  </si>
  <si>
    <t>Sea Mills</t>
  </si>
  <si>
    <t>SHH</t>
  </si>
  <si>
    <t>Shirehampton</t>
  </si>
  <si>
    <t>SAR</t>
  </si>
  <si>
    <t>St.Andrew's Road</t>
  </si>
  <si>
    <t>SRD</t>
  </si>
  <si>
    <t>Stapleton Road</t>
  </si>
  <si>
    <t>DBY</t>
  </si>
  <si>
    <t>City of Derby</t>
  </si>
  <si>
    <t>PEA</t>
  </si>
  <si>
    <t>Peartree</t>
  </si>
  <si>
    <t>SPO</t>
  </si>
  <si>
    <t>Spondon</t>
  </si>
  <si>
    <t>HUL</t>
  </si>
  <si>
    <t>Hull</t>
  </si>
  <si>
    <t>City of Kingston upon Hull</t>
  </si>
  <si>
    <t>LEI</t>
  </si>
  <si>
    <t>City of Leicester</t>
  </si>
  <si>
    <t>BLW</t>
  </si>
  <si>
    <t>Bulwell</t>
  </si>
  <si>
    <t>City of Nottingham</t>
  </si>
  <si>
    <t>NOT</t>
  </si>
  <si>
    <t>PBO</t>
  </si>
  <si>
    <t>City of Peterborough</t>
  </si>
  <si>
    <t>DPT</t>
  </si>
  <si>
    <t>Devonport</t>
  </si>
  <si>
    <t>City of Plymouth</t>
  </si>
  <si>
    <t>DOC</t>
  </si>
  <si>
    <t>Dockyard</t>
  </si>
  <si>
    <t>KEY</t>
  </si>
  <si>
    <t>Keyham</t>
  </si>
  <si>
    <t>PLY</t>
  </si>
  <si>
    <t>SBF</t>
  </si>
  <si>
    <t>St.Budeaux Ferry Road</t>
  </si>
  <si>
    <t>SBV</t>
  </si>
  <si>
    <t>St.Budeaux Victoria Road</t>
  </si>
  <si>
    <t>CSA</t>
  </si>
  <si>
    <t>Cosham</t>
  </si>
  <si>
    <t>City of Portsmouth</t>
  </si>
  <si>
    <t>FTN</t>
  </si>
  <si>
    <t>Fratton</t>
  </si>
  <si>
    <t>HLS</t>
  </si>
  <si>
    <t>Hilsea</t>
  </si>
  <si>
    <t>PMS</t>
  </si>
  <si>
    <t>Portsmouth &amp; Southsea</t>
  </si>
  <si>
    <t>PMH</t>
  </si>
  <si>
    <t>Portsmouth Harbour</t>
  </si>
  <si>
    <t>BTE</t>
  </si>
  <si>
    <t>Bitterne</t>
  </si>
  <si>
    <t>City of Southampton</t>
  </si>
  <si>
    <t>MBK</t>
  </si>
  <si>
    <t>Millbrook (Hampshire)</t>
  </si>
  <si>
    <t>RDB</t>
  </si>
  <si>
    <t>SHO</t>
  </si>
  <si>
    <t>Sholing</t>
  </si>
  <si>
    <t>SOU</t>
  </si>
  <si>
    <t>Southampton Central</t>
  </si>
  <si>
    <t>SDN</t>
  </si>
  <si>
    <t>St.Denys</t>
  </si>
  <si>
    <t>SWG</t>
  </si>
  <si>
    <t>Swaythling</t>
  </si>
  <si>
    <t>WLS</t>
  </si>
  <si>
    <t>Woolston</t>
  </si>
  <si>
    <t>LPT</t>
  </si>
  <si>
    <t>Longport</t>
  </si>
  <si>
    <t>City of Stoke-on-Trent</t>
  </si>
  <si>
    <t>LGN</t>
  </si>
  <si>
    <t>Longton</t>
  </si>
  <si>
    <t>SOT</t>
  </si>
  <si>
    <t>Stoke-On-Trent</t>
  </si>
  <si>
    <t>CHX</t>
  </si>
  <si>
    <t>Charing Cross</t>
  </si>
  <si>
    <t>City of Westminster (London)</t>
  </si>
  <si>
    <t>MYB</t>
  </si>
  <si>
    <t>Marylebone</t>
  </si>
  <si>
    <t>PAD</t>
  </si>
  <si>
    <t>Paddington</t>
  </si>
  <si>
    <t>VIC</t>
  </si>
  <si>
    <t>Victoria</t>
  </si>
  <si>
    <t>WVH</t>
  </si>
  <si>
    <t>City of Wolverhampton</t>
  </si>
  <si>
    <t>CWC</t>
  </si>
  <si>
    <t>Chappel &amp; Wakes Colne</t>
  </si>
  <si>
    <t>COL</t>
  </si>
  <si>
    <t>CET</t>
  </si>
  <si>
    <t>Colchester Town</t>
  </si>
  <si>
    <t>HYH</t>
  </si>
  <si>
    <t>Hythe</t>
  </si>
  <si>
    <t>MKT</t>
  </si>
  <si>
    <t>Marks Tey</t>
  </si>
  <si>
    <t>WIV</t>
  </si>
  <si>
    <t>Wivenhoe</t>
  </si>
  <si>
    <t>BOC</t>
  </si>
  <si>
    <t>Bootle (Cumbria)</t>
  </si>
  <si>
    <t>BYS</t>
  </si>
  <si>
    <t>Braystones</t>
  </si>
  <si>
    <t>CKL</t>
  </si>
  <si>
    <t>Corkickle</t>
  </si>
  <si>
    <t>DRI</t>
  </si>
  <si>
    <t>Drigg</t>
  </si>
  <si>
    <t>GNR</t>
  </si>
  <si>
    <t>Green Road</t>
  </si>
  <si>
    <t>MLM</t>
  </si>
  <si>
    <t>Millom</t>
  </si>
  <si>
    <t>NRT</t>
  </si>
  <si>
    <t>Nethertown</t>
  </si>
  <si>
    <t>PRN</t>
  </si>
  <si>
    <t>Parton</t>
  </si>
  <si>
    <t>RAV</t>
  </si>
  <si>
    <t>Ravenglass</t>
  </si>
  <si>
    <t>SSC</t>
  </si>
  <si>
    <t>Seascale</t>
  </si>
  <si>
    <t>SEL</t>
  </si>
  <si>
    <t>Sellafield</t>
  </si>
  <si>
    <t>SIC</t>
  </si>
  <si>
    <t>Silecroft</t>
  </si>
  <si>
    <t>SBS</t>
  </si>
  <si>
    <t>St.Bees</t>
  </si>
  <si>
    <t>WTH</t>
  </si>
  <si>
    <t>Whitehaven</t>
  </si>
  <si>
    <t>COR</t>
  </si>
  <si>
    <t>BOD</t>
  </si>
  <si>
    <t>Bodmin Parkway</t>
  </si>
  <si>
    <t>BGL</t>
  </si>
  <si>
    <t>Bugle</t>
  </si>
  <si>
    <t>CSK</t>
  </si>
  <si>
    <t>Calstock</t>
  </si>
  <si>
    <t>CBN</t>
  </si>
  <si>
    <t>Camborne</t>
  </si>
  <si>
    <t>CBB</t>
  </si>
  <si>
    <t>Carbis Bay</t>
  </si>
  <si>
    <t>CAU</t>
  </si>
  <si>
    <t>Causeland</t>
  </si>
  <si>
    <t>COE</t>
  </si>
  <si>
    <t>Coombe</t>
  </si>
  <si>
    <t>FAL</t>
  </si>
  <si>
    <t>Falmouth Docks</t>
  </si>
  <si>
    <t>FMT</t>
  </si>
  <si>
    <t>Falmouth Town</t>
  </si>
  <si>
    <t>GSL</t>
  </si>
  <si>
    <t>Gunnislake</t>
  </si>
  <si>
    <t>HYL</t>
  </si>
  <si>
    <t>Hayle</t>
  </si>
  <si>
    <t>LEL</t>
  </si>
  <si>
    <t>Lelant</t>
  </si>
  <si>
    <t>LTS</t>
  </si>
  <si>
    <t>Lelant Saltings</t>
  </si>
  <si>
    <t>LSK</t>
  </si>
  <si>
    <t>Liskeard</t>
  </si>
  <si>
    <t>LOO</t>
  </si>
  <si>
    <t>Looe</t>
  </si>
  <si>
    <t>LOS</t>
  </si>
  <si>
    <t>Lostwithiel</t>
  </si>
  <si>
    <t>LUX</t>
  </si>
  <si>
    <t>Luxulyan</t>
  </si>
  <si>
    <t>MEN</t>
  </si>
  <si>
    <t>Menheniot</t>
  </si>
  <si>
    <t>NQY</t>
  </si>
  <si>
    <t>Newquay</t>
  </si>
  <si>
    <t>PAR</t>
  </si>
  <si>
    <t>Par</t>
  </si>
  <si>
    <t>PNM</t>
  </si>
  <si>
    <t>Penmere</t>
  </si>
  <si>
    <t>PYN</t>
  </si>
  <si>
    <t>Penryn</t>
  </si>
  <si>
    <t>PNZ</t>
  </si>
  <si>
    <t>Penzance</t>
  </si>
  <si>
    <t>PRW</t>
  </si>
  <si>
    <t>Perranwell</t>
  </si>
  <si>
    <t>QUI</t>
  </si>
  <si>
    <t>Quintrell Downs</t>
  </si>
  <si>
    <t>RED</t>
  </si>
  <si>
    <t>Redruth</t>
  </si>
  <si>
    <t>ROC</t>
  </si>
  <si>
    <t>Roche</t>
  </si>
  <si>
    <t>STS</t>
  </si>
  <si>
    <t>Saltash</t>
  </si>
  <si>
    <t>SDP</t>
  </si>
  <si>
    <t>Sandplace</t>
  </si>
  <si>
    <t>SAU</t>
  </si>
  <si>
    <t>St.Austell</t>
  </si>
  <si>
    <t>SCR</t>
  </si>
  <si>
    <t>St.Columb Road</t>
  </si>
  <si>
    <t>SER</t>
  </si>
  <si>
    <t>St.Erth</t>
  </si>
  <si>
    <t>SGM</t>
  </si>
  <si>
    <t>St.Germans</t>
  </si>
  <si>
    <t>SIV</t>
  </si>
  <si>
    <t>St.Ives</t>
  </si>
  <si>
    <t>SKN</t>
  </si>
  <si>
    <t>St.Keyne</t>
  </si>
  <si>
    <t>TRU</t>
  </si>
  <si>
    <t>Truro</t>
  </si>
  <si>
    <t>KEM</t>
  </si>
  <si>
    <t>Kemble</t>
  </si>
  <si>
    <t>MIM</t>
  </si>
  <si>
    <t>Moreton-In-Marsh</t>
  </si>
  <si>
    <t>BIA</t>
  </si>
  <si>
    <t>Bishop Auckland</t>
  </si>
  <si>
    <t>County Durham</t>
  </si>
  <si>
    <t>CLS</t>
  </si>
  <si>
    <t>Chester-Le-Street</t>
  </si>
  <si>
    <t>DHM</t>
  </si>
  <si>
    <t>HEI</t>
  </si>
  <si>
    <t>Heighington</t>
  </si>
  <si>
    <t>NAY</t>
  </si>
  <si>
    <t>Newton Aycliffe</t>
  </si>
  <si>
    <t>SEA</t>
  </si>
  <si>
    <t>Seaham</t>
  </si>
  <si>
    <t>SHD</t>
  </si>
  <si>
    <t>Shildon</t>
  </si>
  <si>
    <t>CWL</t>
  </si>
  <si>
    <t>Colwall</t>
  </si>
  <si>
    <t>County of Herefordshire</t>
  </si>
  <si>
    <t>HFD</t>
  </si>
  <si>
    <t>Hereford</t>
  </si>
  <si>
    <t>LED</t>
  </si>
  <si>
    <t>Ledbury</t>
  </si>
  <si>
    <t>LEO</t>
  </si>
  <si>
    <t>Leominster</t>
  </si>
  <si>
    <t>CNL</t>
  </si>
  <si>
    <t>Canley</t>
  </si>
  <si>
    <t>COV</t>
  </si>
  <si>
    <t>CAA</t>
  </si>
  <si>
    <t>Coventry Arena</t>
  </si>
  <si>
    <t>THL</t>
  </si>
  <si>
    <t>Tile Hill</t>
  </si>
  <si>
    <t>BEN</t>
  </si>
  <si>
    <t>Bentham</t>
  </si>
  <si>
    <t>CPY</t>
  </si>
  <si>
    <t>Clapham (North Yorkshire)</t>
  </si>
  <si>
    <t>CEY</t>
  </si>
  <si>
    <t>Cononley</t>
  </si>
  <si>
    <t>GGV</t>
  </si>
  <si>
    <t>Gargrave</t>
  </si>
  <si>
    <t>GIG</t>
  </si>
  <si>
    <t>Giggleswick</t>
  </si>
  <si>
    <t>HLD</t>
  </si>
  <si>
    <t>Hellifield</t>
  </si>
  <si>
    <t>HIR</t>
  </si>
  <si>
    <t>Horton In Ribblesdale</t>
  </si>
  <si>
    <t>LPR</t>
  </si>
  <si>
    <t>Long Preston</t>
  </si>
  <si>
    <t>RHD</t>
  </si>
  <si>
    <t>Ribblehead</t>
  </si>
  <si>
    <t>SET</t>
  </si>
  <si>
    <t>Settle</t>
  </si>
  <si>
    <t>SKI</t>
  </si>
  <si>
    <t>Skipton</t>
  </si>
  <si>
    <t>CRW</t>
  </si>
  <si>
    <t>GTW</t>
  </si>
  <si>
    <t>Gatwick Airport</t>
  </si>
  <si>
    <t>IFI</t>
  </si>
  <si>
    <t>Ifield</t>
  </si>
  <si>
    <t>TBD</t>
  </si>
  <si>
    <t>Three Bridges</t>
  </si>
  <si>
    <t>CDS</t>
  </si>
  <si>
    <t>Coulsdon South</t>
  </si>
  <si>
    <t>Croydon (London)</t>
  </si>
  <si>
    <t>CDN</t>
  </si>
  <si>
    <t>Coulsdon Town</t>
  </si>
  <si>
    <t>ECR</t>
  </si>
  <si>
    <t>East Croydon</t>
  </si>
  <si>
    <t>KLY</t>
  </si>
  <si>
    <t>Kenley</t>
  </si>
  <si>
    <t>NRB</t>
  </si>
  <si>
    <t>Norbury</t>
  </si>
  <si>
    <t>NWD</t>
  </si>
  <si>
    <t>Norwood Junction</t>
  </si>
  <si>
    <t>PUR</t>
  </si>
  <si>
    <t>Purley</t>
  </si>
  <si>
    <t>PUO</t>
  </si>
  <si>
    <t>Purley Oaks</t>
  </si>
  <si>
    <t>RHM</t>
  </si>
  <si>
    <t>Reedham (Greater London)</t>
  </si>
  <si>
    <t>RDD</t>
  </si>
  <si>
    <t>Riddlesdown</t>
  </si>
  <si>
    <t>SNR</t>
  </si>
  <si>
    <t>Sanderstead</t>
  </si>
  <si>
    <t>SRS</t>
  </si>
  <si>
    <t>Selhurst</t>
  </si>
  <si>
    <t>SCY</t>
  </si>
  <si>
    <t>South Croydon</t>
  </si>
  <si>
    <t>TTH</t>
  </si>
  <si>
    <t>Thornton Heath</t>
  </si>
  <si>
    <t>WDO</t>
  </si>
  <si>
    <t>Waddon</t>
  </si>
  <si>
    <t>WCY</t>
  </si>
  <si>
    <t>West Croydon</t>
  </si>
  <si>
    <t>WME</t>
  </si>
  <si>
    <t>Woodmansterne</t>
  </si>
  <si>
    <t>APS</t>
  </si>
  <si>
    <t>Apsley</t>
  </si>
  <si>
    <t>BKM</t>
  </si>
  <si>
    <t>Berkhamsted</t>
  </si>
  <si>
    <t>HML</t>
  </si>
  <si>
    <t>Hemel Hempstead</t>
  </si>
  <si>
    <t>TRI</t>
  </si>
  <si>
    <t>Tring</t>
  </si>
  <si>
    <t>DAR</t>
  </si>
  <si>
    <t>DND</t>
  </si>
  <si>
    <t>Dinsdale</t>
  </si>
  <si>
    <t>NRD</t>
  </si>
  <si>
    <t>North Road</t>
  </si>
  <si>
    <t>TEA</t>
  </si>
  <si>
    <t>Tees-Side Airport</t>
  </si>
  <si>
    <t>DFD</t>
  </si>
  <si>
    <t>EBD</t>
  </si>
  <si>
    <t>Ebbsfleet International</t>
  </si>
  <si>
    <t>FNR</t>
  </si>
  <si>
    <t>Farningham Road</t>
  </si>
  <si>
    <t>GNH</t>
  </si>
  <si>
    <t>Greenhithe</t>
  </si>
  <si>
    <t>LGF</t>
  </si>
  <si>
    <t>Longfield</t>
  </si>
  <si>
    <t>SCG</t>
  </si>
  <si>
    <t>Stone Crossing</t>
  </si>
  <si>
    <t>SWM</t>
  </si>
  <si>
    <t>Swanscombe</t>
  </si>
  <si>
    <t>LBK</t>
  </si>
  <si>
    <t>Long Buckby</t>
  </si>
  <si>
    <t>CMF</t>
  </si>
  <si>
    <t>Cromford</t>
  </si>
  <si>
    <t>GRN</t>
  </si>
  <si>
    <t>Grindleford</t>
  </si>
  <si>
    <t>HSG</t>
  </si>
  <si>
    <t>Hathersage</t>
  </si>
  <si>
    <t>MAT</t>
  </si>
  <si>
    <t>Matlock</t>
  </si>
  <si>
    <t>MTB</t>
  </si>
  <si>
    <t>Matlock Bath</t>
  </si>
  <si>
    <t>AWK</t>
  </si>
  <si>
    <t>Adwick</t>
  </si>
  <si>
    <t>BYK</t>
  </si>
  <si>
    <t>Bentley (S. Yorks)</t>
  </si>
  <si>
    <t>CNS</t>
  </si>
  <si>
    <t>Conisbrough</t>
  </si>
  <si>
    <t>DON</t>
  </si>
  <si>
    <t>HFS</t>
  </si>
  <si>
    <t>Hatfield &amp; Stainforth</t>
  </si>
  <si>
    <t>KKS</t>
  </si>
  <si>
    <t>Kirk Sandall</t>
  </si>
  <si>
    <t>MEX</t>
  </si>
  <si>
    <t>Mexborough</t>
  </si>
  <si>
    <t>TNN</t>
  </si>
  <si>
    <t>Thorne North</t>
  </si>
  <si>
    <t>TNS</t>
  </si>
  <si>
    <t>Thorne South</t>
  </si>
  <si>
    <t>AYH</t>
  </si>
  <si>
    <t>Aylesham</t>
  </si>
  <si>
    <t>DEA</t>
  </si>
  <si>
    <t>Deal</t>
  </si>
  <si>
    <t>DVP</t>
  </si>
  <si>
    <t>Dover Priory</t>
  </si>
  <si>
    <t>KSN</t>
  </si>
  <si>
    <t>Kearsney</t>
  </si>
  <si>
    <t>MTM</t>
  </si>
  <si>
    <t>Martin Mill</t>
  </si>
  <si>
    <t>SDW</t>
  </si>
  <si>
    <t>Sandwich</t>
  </si>
  <si>
    <t>SPH</t>
  </si>
  <si>
    <t>Shepherd's Well</t>
  </si>
  <si>
    <t>SWO</t>
  </si>
  <si>
    <t>Snowdown</t>
  </si>
  <si>
    <t>WAM</t>
  </si>
  <si>
    <t>Walmer</t>
  </si>
  <si>
    <t>CSY</t>
  </si>
  <si>
    <t>Coseley</t>
  </si>
  <si>
    <t>LYE</t>
  </si>
  <si>
    <t>Lye</t>
  </si>
  <si>
    <t>SBJ</t>
  </si>
  <si>
    <t>Stourbridge Junction</t>
  </si>
  <si>
    <t>SBT</t>
  </si>
  <si>
    <t>Stourbridge Town</t>
  </si>
  <si>
    <t>ACC</t>
  </si>
  <si>
    <t>Acton Central</t>
  </si>
  <si>
    <t>Ealing (London)</t>
  </si>
  <si>
    <t>AML</t>
  </si>
  <si>
    <t>Acton Main Line</t>
  </si>
  <si>
    <t>CBP</t>
  </si>
  <si>
    <t>Castle Bar Park</t>
  </si>
  <si>
    <t>DRG</t>
  </si>
  <si>
    <t>Drayton Green</t>
  </si>
  <si>
    <t>EAL</t>
  </si>
  <si>
    <t>Ealing Broadway</t>
  </si>
  <si>
    <t>GFD</t>
  </si>
  <si>
    <t>Greenford</t>
  </si>
  <si>
    <t>HAN</t>
  </si>
  <si>
    <t>Hanwell</t>
  </si>
  <si>
    <t>NLT</t>
  </si>
  <si>
    <t>Northolt Park</t>
  </si>
  <si>
    <t>SAT</t>
  </si>
  <si>
    <t>South Acton</t>
  </si>
  <si>
    <t>SGN</t>
  </si>
  <si>
    <t>South Greenford</t>
  </si>
  <si>
    <t>STL</t>
  </si>
  <si>
    <t>Southall</t>
  </si>
  <si>
    <t>WEA</t>
  </si>
  <si>
    <t>West Ealing</t>
  </si>
  <si>
    <t>DUL</t>
  </si>
  <si>
    <t>Dullingham</t>
  </si>
  <si>
    <t>ELY</t>
  </si>
  <si>
    <t>Ely</t>
  </si>
  <si>
    <t>KNE</t>
  </si>
  <si>
    <t>Kennett</t>
  </si>
  <si>
    <t>LTP</t>
  </si>
  <si>
    <t>Littleport</t>
  </si>
  <si>
    <t>SPP</t>
  </si>
  <si>
    <t>Shippea Hill</t>
  </si>
  <si>
    <t>AXM</t>
  </si>
  <si>
    <t>Axminster</t>
  </si>
  <si>
    <t>CBK</t>
  </si>
  <si>
    <t>Cranbrook</t>
  </si>
  <si>
    <t>EXM</t>
  </si>
  <si>
    <t>Exmouth</t>
  </si>
  <si>
    <t>EXN</t>
  </si>
  <si>
    <t>Exton</t>
  </si>
  <si>
    <t>FNT</t>
  </si>
  <si>
    <t>Feniton</t>
  </si>
  <si>
    <t>HON</t>
  </si>
  <si>
    <t>Honiton</t>
  </si>
  <si>
    <t>LYC</t>
  </si>
  <si>
    <t>Lympstone Commando</t>
  </si>
  <si>
    <t>LYM</t>
  </si>
  <si>
    <t>Lympstone Village</t>
  </si>
  <si>
    <t>WHM</t>
  </si>
  <si>
    <t>Whimple</t>
  </si>
  <si>
    <t>AON</t>
  </si>
  <si>
    <t>Alton</t>
  </si>
  <si>
    <t>BTY</t>
  </si>
  <si>
    <t>Bentley</t>
  </si>
  <si>
    <t>LIP</t>
  </si>
  <si>
    <t>Liphook</t>
  </si>
  <si>
    <t>LIS</t>
  </si>
  <si>
    <t>Liss</t>
  </si>
  <si>
    <t>PTR</t>
  </si>
  <si>
    <t>Petersfield</t>
  </si>
  <si>
    <t>RLN</t>
  </si>
  <si>
    <t>Rowland's Castle</t>
  </si>
  <si>
    <t>BAY</t>
  </si>
  <si>
    <t>Bayford</t>
  </si>
  <si>
    <t>BIS</t>
  </si>
  <si>
    <t>Bishops Stortford</t>
  </si>
  <si>
    <t>HFE</t>
  </si>
  <si>
    <t>Hertford East</t>
  </si>
  <si>
    <t>HFN</t>
  </si>
  <si>
    <t>Hertford North</t>
  </si>
  <si>
    <t>SAW</t>
  </si>
  <si>
    <t>Sawbridgeworth</t>
  </si>
  <si>
    <t>SMT</t>
  </si>
  <si>
    <t>St.Margaret's (Hertfordshire)</t>
  </si>
  <si>
    <t>WAR</t>
  </si>
  <si>
    <t>Ware</t>
  </si>
  <si>
    <t>WAS</t>
  </si>
  <si>
    <t>Watton-At-Stone</t>
  </si>
  <si>
    <t>HVN</t>
  </si>
  <si>
    <t>Havenhouse</t>
  </si>
  <si>
    <t>SKG</t>
  </si>
  <si>
    <t>Skegness</t>
  </si>
  <si>
    <t>TPC</t>
  </si>
  <si>
    <t>Thorpe Culvert</t>
  </si>
  <si>
    <t>WFL</t>
  </si>
  <si>
    <t>Wainfleet</t>
  </si>
  <si>
    <t>ARR</t>
  </si>
  <si>
    <t>Arram</t>
  </si>
  <si>
    <t>BEM</t>
  </si>
  <si>
    <t>Bempton</t>
  </si>
  <si>
    <t>BEV</t>
  </si>
  <si>
    <t>Beverley</t>
  </si>
  <si>
    <t>BDT</t>
  </si>
  <si>
    <t>Bridlington</t>
  </si>
  <si>
    <t>BMF</t>
  </si>
  <si>
    <t>Broomfleet</t>
  </si>
  <si>
    <t>BUH</t>
  </si>
  <si>
    <t>Brough</t>
  </si>
  <si>
    <t>CGM</t>
  </si>
  <si>
    <t>Cottingham</t>
  </si>
  <si>
    <t>DRF</t>
  </si>
  <si>
    <t>Driffield</t>
  </si>
  <si>
    <t>EGN</t>
  </si>
  <si>
    <t>Eastrington</t>
  </si>
  <si>
    <t>FRY</t>
  </si>
  <si>
    <t>Ferriby</t>
  </si>
  <si>
    <t>GBD</t>
  </si>
  <si>
    <t>Gilberdyke</t>
  </si>
  <si>
    <t>GOO</t>
  </si>
  <si>
    <t>Goole</t>
  </si>
  <si>
    <t>HES</t>
  </si>
  <si>
    <t>Hessle</t>
  </si>
  <si>
    <t>HOW</t>
  </si>
  <si>
    <t>Howden</t>
  </si>
  <si>
    <t>HUT</t>
  </si>
  <si>
    <t>Hutton Cranswick</t>
  </si>
  <si>
    <t>NFN</t>
  </si>
  <si>
    <t>Nafferton</t>
  </si>
  <si>
    <t>RWC</t>
  </si>
  <si>
    <t>Rawcliffe</t>
  </si>
  <si>
    <t>SAM</t>
  </si>
  <si>
    <t>Saltmarshe</t>
  </si>
  <si>
    <t>SNI</t>
  </si>
  <si>
    <t>Snaith</t>
  </si>
  <si>
    <t>WRS</t>
  </si>
  <si>
    <t>Wressle</t>
  </si>
  <si>
    <t>BUT</t>
  </si>
  <si>
    <t>Burton-On-Trent</t>
  </si>
  <si>
    <t>UTT</t>
  </si>
  <si>
    <t>Uttoxeter</t>
  </si>
  <si>
    <t>EBN</t>
  </si>
  <si>
    <t>HMD</t>
  </si>
  <si>
    <t>Hampden Park</t>
  </si>
  <si>
    <t>BUO</t>
  </si>
  <si>
    <t>Bursledon</t>
  </si>
  <si>
    <t>CFR</t>
  </si>
  <si>
    <t>Chandlers Ford</t>
  </si>
  <si>
    <t>ESL</t>
  </si>
  <si>
    <t>HME</t>
  </si>
  <si>
    <t>Hamble</t>
  </si>
  <si>
    <t>HDE</t>
  </si>
  <si>
    <t>Hedge End</t>
  </si>
  <si>
    <t>NTL</t>
  </si>
  <si>
    <t>Netley</t>
  </si>
  <si>
    <t>SOA</t>
  </si>
  <si>
    <t>Southampton Airport (Parkway)</t>
  </si>
  <si>
    <t>APP</t>
  </si>
  <si>
    <t>Appleby</t>
  </si>
  <si>
    <t>AWT</t>
  </si>
  <si>
    <t>Armathwaite</t>
  </si>
  <si>
    <t>KSW</t>
  </si>
  <si>
    <t>Kirkby Stephen</t>
  </si>
  <si>
    <t>LGW</t>
  </si>
  <si>
    <t>Langwathby</t>
  </si>
  <si>
    <t>LZB</t>
  </si>
  <si>
    <t>Lazonby &amp; Kirkoswald</t>
  </si>
  <si>
    <t>PNR</t>
  </si>
  <si>
    <t>Penrith</t>
  </si>
  <si>
    <t>CLG</t>
  </si>
  <si>
    <t>Claygate</t>
  </si>
  <si>
    <t>CSD</t>
  </si>
  <si>
    <t>Cobham &amp; Stoke D'abernon</t>
  </si>
  <si>
    <t>ESH</t>
  </si>
  <si>
    <t>Esher</t>
  </si>
  <si>
    <t>HMC</t>
  </si>
  <si>
    <t>Hampton Court</t>
  </si>
  <si>
    <t>HER</t>
  </si>
  <si>
    <t>Hersham</t>
  </si>
  <si>
    <t>HYW</t>
  </si>
  <si>
    <t>Hinchley Wood</t>
  </si>
  <si>
    <t>OXS</t>
  </si>
  <si>
    <t>Oxshott</t>
  </si>
  <si>
    <t>THD</t>
  </si>
  <si>
    <t>Thames Ditton</t>
  </si>
  <si>
    <t>WAL</t>
  </si>
  <si>
    <t>Walton-On-Thames</t>
  </si>
  <si>
    <t>WYB</t>
  </si>
  <si>
    <t>Weybridge</t>
  </si>
  <si>
    <t>AGR</t>
  </si>
  <si>
    <t>Angel Road</t>
  </si>
  <si>
    <t>Enfield (London)</t>
  </si>
  <si>
    <t>BMD</t>
  </si>
  <si>
    <t>Brimsdown</t>
  </si>
  <si>
    <t>BHK</t>
  </si>
  <si>
    <t>Bush Hill Park</t>
  </si>
  <si>
    <t>CWH</t>
  </si>
  <si>
    <t>Crews Hill</t>
  </si>
  <si>
    <t>EDR</t>
  </si>
  <si>
    <t>Edmonton Green</t>
  </si>
  <si>
    <t>ENC</t>
  </si>
  <si>
    <t>Enfield Chase</t>
  </si>
  <si>
    <t>ENL</t>
  </si>
  <si>
    <t>Enfield Lock</t>
  </si>
  <si>
    <t>ENF</t>
  </si>
  <si>
    <t>Enfield Town</t>
  </si>
  <si>
    <t>GDH</t>
  </si>
  <si>
    <t>Gordon Hill</t>
  </si>
  <si>
    <t>GPK</t>
  </si>
  <si>
    <t>Grange Park</t>
  </si>
  <si>
    <t>HDW</t>
  </si>
  <si>
    <t>Hadley Wood</t>
  </si>
  <si>
    <t>NSG</t>
  </si>
  <si>
    <t>New Southgate</t>
  </si>
  <si>
    <t>PAL</t>
  </si>
  <si>
    <t>Palmers Green</t>
  </si>
  <si>
    <t>PON</t>
  </si>
  <si>
    <t>Ponders End</t>
  </si>
  <si>
    <t>SLV</t>
  </si>
  <si>
    <t>Silver Street</t>
  </si>
  <si>
    <t>SBU</t>
  </si>
  <si>
    <t>Southbury</t>
  </si>
  <si>
    <t>TUR</t>
  </si>
  <si>
    <t>Turkey Street</t>
  </si>
  <si>
    <t>WIH</t>
  </si>
  <si>
    <t>Winchmore Hill</t>
  </si>
  <si>
    <t>RYN</t>
  </si>
  <si>
    <t>Roydon</t>
  </si>
  <si>
    <t>EPS</t>
  </si>
  <si>
    <t>Epsom</t>
  </si>
  <si>
    <t>EWE</t>
  </si>
  <si>
    <t>Ewell East</t>
  </si>
  <si>
    <t>EWW</t>
  </si>
  <si>
    <t>Ewell West</t>
  </si>
  <si>
    <t>SNL</t>
  </si>
  <si>
    <t>Stoneleigh</t>
  </si>
  <si>
    <t>LGE</t>
  </si>
  <si>
    <t>Long Eaton</t>
  </si>
  <si>
    <t>DIG</t>
  </si>
  <si>
    <t>Digby and Sowton</t>
  </si>
  <si>
    <t>EXC</t>
  </si>
  <si>
    <t>Exeter Central</t>
  </si>
  <si>
    <t>EXD</t>
  </si>
  <si>
    <t>Exeter St. David's</t>
  </si>
  <si>
    <t>EXT</t>
  </si>
  <si>
    <t>Exeter St. Thomas</t>
  </si>
  <si>
    <t>NCO</t>
  </si>
  <si>
    <t>Newcourt</t>
  </si>
  <si>
    <t>PIN</t>
  </si>
  <si>
    <t>Pinhoe</t>
  </si>
  <si>
    <t>POL</t>
  </si>
  <si>
    <t>Polsloe Bridge</t>
  </si>
  <si>
    <t>SJP</t>
  </si>
  <si>
    <t>St.James' Park</t>
  </si>
  <si>
    <t>TOP</t>
  </si>
  <si>
    <t>Topsham</t>
  </si>
  <si>
    <t>FRM</t>
  </si>
  <si>
    <t>PTC</t>
  </si>
  <si>
    <t>Portchester</t>
  </si>
  <si>
    <t>SNW</t>
  </si>
  <si>
    <t>Swanwick</t>
  </si>
  <si>
    <t>MNE</t>
  </si>
  <si>
    <t>Manea</t>
  </si>
  <si>
    <t>MCH</t>
  </si>
  <si>
    <t>March</t>
  </si>
  <si>
    <t>WLE</t>
  </si>
  <si>
    <t>Whittlesea</t>
  </si>
  <si>
    <t>LAK</t>
  </si>
  <si>
    <t>Lakenheath</t>
  </si>
  <si>
    <t>NMK</t>
  </si>
  <si>
    <t>Newmarket</t>
  </si>
  <si>
    <t>LYD</t>
  </si>
  <si>
    <t>Lydney</t>
  </si>
  <si>
    <t>AFV</t>
  </si>
  <si>
    <t>Ansdell &amp; Fairhaven</t>
  </si>
  <si>
    <t>KKM</t>
  </si>
  <si>
    <t>Kirkham &amp; Wesham</t>
  </si>
  <si>
    <t>LTM</t>
  </si>
  <si>
    <t>Lytham</t>
  </si>
  <si>
    <t>MOS</t>
  </si>
  <si>
    <t>Moss Side</t>
  </si>
  <si>
    <t>SLW</t>
  </si>
  <si>
    <t>Salwick</t>
  </si>
  <si>
    <t>SQU</t>
  </si>
  <si>
    <t>Squires Gate</t>
  </si>
  <si>
    <t>SAS</t>
  </si>
  <si>
    <t>St.Annes-On-The-Sea</t>
  </si>
  <si>
    <t>BLO</t>
  </si>
  <si>
    <t>Blaydon</t>
  </si>
  <si>
    <t>Tyne &amp; Wear</t>
  </si>
  <si>
    <t>DOT</t>
  </si>
  <si>
    <t>Dunston</t>
  </si>
  <si>
    <t>HEW</t>
  </si>
  <si>
    <t>Heworth</t>
  </si>
  <si>
    <t>MCE</t>
  </si>
  <si>
    <t>MetroCentre</t>
  </si>
  <si>
    <t>BUJ</t>
  </si>
  <si>
    <t>Burton Joyce</t>
  </si>
  <si>
    <t>CTO</t>
  </si>
  <si>
    <t>Carlton</t>
  </si>
  <si>
    <t>NET</t>
  </si>
  <si>
    <t>Netherfield</t>
  </si>
  <si>
    <t>NSD</t>
  </si>
  <si>
    <t>Newstead</t>
  </si>
  <si>
    <t>GCR</t>
  </si>
  <si>
    <t>GRV</t>
  </si>
  <si>
    <t>Gravesend</t>
  </si>
  <si>
    <t>HGM</t>
  </si>
  <si>
    <t>Higham</t>
  </si>
  <si>
    <t>MEP</t>
  </si>
  <si>
    <t>Meopham</t>
  </si>
  <si>
    <t>NFL</t>
  </si>
  <si>
    <t>Northfleet</t>
  </si>
  <si>
    <t>SOR</t>
  </si>
  <si>
    <t>Sole Street</t>
  </si>
  <si>
    <t>GYM</t>
  </si>
  <si>
    <t>CTN</t>
  </si>
  <si>
    <t>Charlton</t>
  </si>
  <si>
    <t>Greenwich (London)</t>
  </si>
  <si>
    <t>ELW</t>
  </si>
  <si>
    <t>Eltham</t>
  </si>
  <si>
    <t>GNW</t>
  </si>
  <si>
    <t>KDB</t>
  </si>
  <si>
    <t>Kidbrooke</t>
  </si>
  <si>
    <t>MZH</t>
  </si>
  <si>
    <t>Maze Hill</t>
  </si>
  <si>
    <t>MTG</t>
  </si>
  <si>
    <t>Mottingham</t>
  </si>
  <si>
    <t>NEH</t>
  </si>
  <si>
    <t>New Eltham</t>
  </si>
  <si>
    <t>PLU</t>
  </si>
  <si>
    <t>Plumstead</t>
  </si>
  <si>
    <t>WCB</t>
  </si>
  <si>
    <t>Westcombe Park</t>
  </si>
  <si>
    <t>WWA</t>
  </si>
  <si>
    <t>Woolwich Arsenal</t>
  </si>
  <si>
    <t>WWD</t>
  </si>
  <si>
    <t>Woolwich Dockyard</t>
  </si>
  <si>
    <t>ASH</t>
  </si>
  <si>
    <t>Ash</t>
  </si>
  <si>
    <t>AHV</t>
  </si>
  <si>
    <t>Ash Vale</t>
  </si>
  <si>
    <t>CHL</t>
  </si>
  <si>
    <t>Chilworth</t>
  </si>
  <si>
    <t>CLA</t>
  </si>
  <si>
    <t>Clandon</t>
  </si>
  <si>
    <t>EFF</t>
  </si>
  <si>
    <t>Effingham Junction</t>
  </si>
  <si>
    <t>GOM</t>
  </si>
  <si>
    <t>Gomshall</t>
  </si>
  <si>
    <t>GLD</t>
  </si>
  <si>
    <t>HSY</t>
  </si>
  <si>
    <t>Horsley</t>
  </si>
  <si>
    <t>LRD</t>
  </si>
  <si>
    <t>London Road Guildford</t>
  </si>
  <si>
    <t>NCM</t>
  </si>
  <si>
    <t>North Camp</t>
  </si>
  <si>
    <t>SFR</t>
  </si>
  <si>
    <t>Shalford</t>
  </si>
  <si>
    <t>WAN</t>
  </si>
  <si>
    <t>Wanborough</t>
  </si>
  <si>
    <t>CPT</t>
  </si>
  <si>
    <t>Clapton</t>
  </si>
  <si>
    <t>Hackney (London)</t>
  </si>
  <si>
    <t>DLK</t>
  </si>
  <si>
    <t>Dalston (Kingsland)</t>
  </si>
  <si>
    <t>DLJ</t>
  </si>
  <si>
    <t>Dalston Junction</t>
  </si>
  <si>
    <t>HKC</t>
  </si>
  <si>
    <t>Hackney Central</t>
  </si>
  <si>
    <t>HAC</t>
  </si>
  <si>
    <t>Hackney Downs</t>
  </si>
  <si>
    <t>HKW</t>
  </si>
  <si>
    <t>Hackney Wick</t>
  </si>
  <si>
    <t>HGG</t>
  </si>
  <si>
    <t>Haggerston</t>
  </si>
  <si>
    <t>HMN</t>
  </si>
  <si>
    <t>Homerton</t>
  </si>
  <si>
    <t>HOX</t>
  </si>
  <si>
    <t>Hoxton</t>
  </si>
  <si>
    <t>LOF</t>
  </si>
  <si>
    <t>London Fields</t>
  </si>
  <si>
    <t>REC</t>
  </si>
  <si>
    <t>Rectory Road</t>
  </si>
  <si>
    <t>SMH</t>
  </si>
  <si>
    <t>Stamford Hill</t>
  </si>
  <si>
    <t>SKW</t>
  </si>
  <si>
    <t>Stoke Newington</t>
  </si>
  <si>
    <t>HGN</t>
  </si>
  <si>
    <t>Hough Green</t>
  </si>
  <si>
    <t>RUN</t>
  </si>
  <si>
    <t>Runcorn</t>
  </si>
  <si>
    <t>RUE</t>
  </si>
  <si>
    <t>Runcorn East</t>
  </si>
  <si>
    <t>WID</t>
  </si>
  <si>
    <t>Widnes</t>
  </si>
  <si>
    <t>BTT</t>
  </si>
  <si>
    <t>Battersby</t>
  </si>
  <si>
    <t>GTA</t>
  </si>
  <si>
    <t>Great Ayton</t>
  </si>
  <si>
    <t>KLD</t>
  </si>
  <si>
    <t>Kildale</t>
  </si>
  <si>
    <t>NTR</t>
  </si>
  <si>
    <t>Northallerton</t>
  </si>
  <si>
    <t>THI</t>
  </si>
  <si>
    <t>Thirsk</t>
  </si>
  <si>
    <t>IMW</t>
  </si>
  <si>
    <t>Imperial Wharf</t>
  </si>
  <si>
    <t>Hammersmith and Fulham (London)</t>
  </si>
  <si>
    <t>KPA</t>
  </si>
  <si>
    <t>Kensington Olympia</t>
  </si>
  <si>
    <t>SPB</t>
  </si>
  <si>
    <t>Shepherds Bush</t>
  </si>
  <si>
    <t>WBP</t>
  </si>
  <si>
    <t>West Brompton</t>
  </si>
  <si>
    <t>MHR</t>
  </si>
  <si>
    <t>Market Harborough</t>
  </si>
  <si>
    <t>AAP</t>
  </si>
  <si>
    <t>Alexandra Palace</t>
  </si>
  <si>
    <t>Haringey (London)</t>
  </si>
  <si>
    <t>BOP</t>
  </si>
  <si>
    <t>Bowes Park</t>
  </si>
  <si>
    <t>BCV</t>
  </si>
  <si>
    <t>Bruce Grove</t>
  </si>
  <si>
    <t>HGY</t>
  </si>
  <si>
    <t>Harringay</t>
  </si>
  <si>
    <t>HRY</t>
  </si>
  <si>
    <t>Harringay Green Lanes</t>
  </si>
  <si>
    <t>HRN</t>
  </si>
  <si>
    <t>Hornsey</t>
  </si>
  <si>
    <t>NUM</t>
  </si>
  <si>
    <t>Northumberland Park</t>
  </si>
  <si>
    <t>SVS</t>
  </si>
  <si>
    <t>Seven Sisters</t>
  </si>
  <si>
    <t>STO</t>
  </si>
  <si>
    <t>South Tottenham</t>
  </si>
  <si>
    <t>TOM</t>
  </si>
  <si>
    <t>Tottenham Hale</t>
  </si>
  <si>
    <t>WHL</t>
  </si>
  <si>
    <t>White Hart Lane</t>
  </si>
  <si>
    <t>HWM</t>
  </si>
  <si>
    <t>Harlow Mill</t>
  </si>
  <si>
    <t>HWN</t>
  </si>
  <si>
    <t>Harlow Town</t>
  </si>
  <si>
    <t>CTL</t>
  </si>
  <si>
    <t>Cattal</t>
  </si>
  <si>
    <t>HMM</t>
  </si>
  <si>
    <t>Hammerton</t>
  </si>
  <si>
    <t>HGT</t>
  </si>
  <si>
    <t>HBP</t>
  </si>
  <si>
    <t>Hornbeam Park</t>
  </si>
  <si>
    <t>KNA</t>
  </si>
  <si>
    <t>Knaresborough</t>
  </si>
  <si>
    <t>PNL</t>
  </si>
  <si>
    <t>Pannal</t>
  </si>
  <si>
    <t>SBE</t>
  </si>
  <si>
    <t>Starbeck</t>
  </si>
  <si>
    <t>WET</t>
  </si>
  <si>
    <t>Weeton</t>
  </si>
  <si>
    <t>HRW</t>
  </si>
  <si>
    <t>Harrow &amp; Wealdstone</t>
  </si>
  <si>
    <t>Harrow (London)</t>
  </si>
  <si>
    <t>HOH</t>
  </si>
  <si>
    <t>Harrow-On-The-Hill</t>
  </si>
  <si>
    <t>HTE</t>
  </si>
  <si>
    <t>Hatch End</t>
  </si>
  <si>
    <t>HDL</t>
  </si>
  <si>
    <t>Headstone Lane</t>
  </si>
  <si>
    <t>SDH</t>
  </si>
  <si>
    <t>Sudbury Hill Harrow</t>
  </si>
  <si>
    <t>BAW</t>
  </si>
  <si>
    <t>Blackwater</t>
  </si>
  <si>
    <t>FLE</t>
  </si>
  <si>
    <t>Fleet</t>
  </si>
  <si>
    <t>HOK</t>
  </si>
  <si>
    <t>Hook</t>
  </si>
  <si>
    <t>WNF</t>
  </si>
  <si>
    <t>Winchfield</t>
  </si>
  <si>
    <t>HPL</t>
  </si>
  <si>
    <t>SEC</t>
  </si>
  <si>
    <t>Seaton Carew</t>
  </si>
  <si>
    <t>HGS</t>
  </si>
  <si>
    <t>ORE</t>
  </si>
  <si>
    <t>Ore</t>
  </si>
  <si>
    <t>SLQ</t>
  </si>
  <si>
    <t>St.Leonards Warrior Square</t>
  </si>
  <si>
    <t>WLD</t>
  </si>
  <si>
    <t>West St Leonards</t>
  </si>
  <si>
    <t>BDH</t>
  </si>
  <si>
    <t>Bedhampton</t>
  </si>
  <si>
    <t>EMS</t>
  </si>
  <si>
    <t>Emsworth</t>
  </si>
  <si>
    <t>HAV</t>
  </si>
  <si>
    <t>WBL</t>
  </si>
  <si>
    <t>Warblington</t>
  </si>
  <si>
    <t>EMP</t>
  </si>
  <si>
    <t>Emerson Park</t>
  </si>
  <si>
    <t>Havering (London)</t>
  </si>
  <si>
    <t>GDP</t>
  </si>
  <si>
    <t>Gidea Park</t>
  </si>
  <si>
    <t>HRO</t>
  </si>
  <si>
    <t>Harold Wood</t>
  </si>
  <si>
    <t>RNM</t>
  </si>
  <si>
    <t>Rainham (Essex)</t>
  </si>
  <si>
    <t>RMF</t>
  </si>
  <si>
    <t>Romford</t>
  </si>
  <si>
    <t>UPM</t>
  </si>
  <si>
    <t>Upminster</t>
  </si>
  <si>
    <t>ELS</t>
  </si>
  <si>
    <t>Elstree &amp; Borehamwood</t>
  </si>
  <si>
    <t>PBR</t>
  </si>
  <si>
    <t>Potters Bar</t>
  </si>
  <si>
    <t>RDT</t>
  </si>
  <si>
    <t>Radlett</t>
  </si>
  <si>
    <t>BAM</t>
  </si>
  <si>
    <t>Bamford</t>
  </si>
  <si>
    <t>BUX</t>
  </si>
  <si>
    <t>Buxton</t>
  </si>
  <si>
    <t>CEF</t>
  </si>
  <si>
    <t>Chapel-En-Le-Frith</t>
  </si>
  <si>
    <t>CLY</t>
  </si>
  <si>
    <t>Chinley</t>
  </si>
  <si>
    <t>DTG</t>
  </si>
  <si>
    <t>Dinting</t>
  </si>
  <si>
    <t>DVH</t>
  </si>
  <si>
    <t>Dove Holes</t>
  </si>
  <si>
    <t>EDL</t>
  </si>
  <si>
    <t>Edale</t>
  </si>
  <si>
    <t>FNV</t>
  </si>
  <si>
    <t>Furness Vale</t>
  </si>
  <si>
    <t>GLO</t>
  </si>
  <si>
    <t>Glossop</t>
  </si>
  <si>
    <t>HDF</t>
  </si>
  <si>
    <t>Hadfield</t>
  </si>
  <si>
    <t>HOP</t>
  </si>
  <si>
    <t>Hope (Derbyshire)</t>
  </si>
  <si>
    <t>NMC</t>
  </si>
  <si>
    <t>New Mills Central</t>
  </si>
  <si>
    <t>NMN</t>
  </si>
  <si>
    <t>New Mills Newtown</t>
  </si>
  <si>
    <t>WBR</t>
  </si>
  <si>
    <t>Whaley Bridge</t>
  </si>
  <si>
    <t>HAY</t>
  </si>
  <si>
    <t>Hayes &amp; Harlington</t>
  </si>
  <si>
    <t>Hillingdon (London)</t>
  </si>
  <si>
    <t>SRU</t>
  </si>
  <si>
    <t>South Ruislip</t>
  </si>
  <si>
    <t>WDT</t>
  </si>
  <si>
    <t>West Drayton</t>
  </si>
  <si>
    <t>WRU</t>
  </si>
  <si>
    <t>West Ruislip</t>
  </si>
  <si>
    <t>HAF</t>
  </si>
  <si>
    <t>Heathrow Terminal 4</t>
  </si>
  <si>
    <t>Heathrow Express</t>
  </si>
  <si>
    <t>:</t>
  </si>
  <si>
    <t>HWV</t>
  </si>
  <si>
    <t>Heathrow Terminal 5</t>
  </si>
  <si>
    <t>LHR</t>
  </si>
  <si>
    <t>Heathrow Terminals 2 &amp; 3</t>
  </si>
  <si>
    <t>HNK</t>
  </si>
  <si>
    <t>Hinckley</t>
  </si>
  <si>
    <t>AMY</t>
  </si>
  <si>
    <t>Amberley</t>
  </si>
  <si>
    <t>BIG</t>
  </si>
  <si>
    <t>Billingshurst</t>
  </si>
  <si>
    <t>CHH</t>
  </si>
  <si>
    <t>Christ's Hospital</t>
  </si>
  <si>
    <t>FGT</t>
  </si>
  <si>
    <t>Faygate</t>
  </si>
  <si>
    <t>HRH</t>
  </si>
  <si>
    <t>LVN</t>
  </si>
  <si>
    <t>Littlehaven</t>
  </si>
  <si>
    <t>PUL</t>
  </si>
  <si>
    <t>Pulborough</t>
  </si>
  <si>
    <t>WNH</t>
  </si>
  <si>
    <t>Warnham</t>
  </si>
  <si>
    <t>BFD</t>
  </si>
  <si>
    <t>Brentford</t>
  </si>
  <si>
    <t>Hounslow (London)</t>
  </si>
  <si>
    <t>CHK</t>
  </si>
  <si>
    <t>Chiswick</t>
  </si>
  <si>
    <t>FEL</t>
  </si>
  <si>
    <t>Feltham</t>
  </si>
  <si>
    <t>GUN</t>
  </si>
  <si>
    <t>Gunnersbury</t>
  </si>
  <si>
    <t>HOU</t>
  </si>
  <si>
    <t>ISL</t>
  </si>
  <si>
    <t>Isleworth</t>
  </si>
  <si>
    <t>KWB</t>
  </si>
  <si>
    <t>Kew Bridge</t>
  </si>
  <si>
    <t>SYL</t>
  </si>
  <si>
    <t>Syon Lane</t>
  </si>
  <si>
    <t>HUN</t>
  </si>
  <si>
    <t>Huntingdon</t>
  </si>
  <si>
    <t>SNO</t>
  </si>
  <si>
    <t>St.Neots</t>
  </si>
  <si>
    <t>ACR</t>
  </si>
  <si>
    <t>Accrington</t>
  </si>
  <si>
    <t>CTW</t>
  </si>
  <si>
    <t>Church &amp; Oswaldtwistle</t>
  </si>
  <si>
    <t>HCT</t>
  </si>
  <si>
    <t>Huncoat</t>
  </si>
  <si>
    <t>RIS</t>
  </si>
  <si>
    <t>Rishton</t>
  </si>
  <si>
    <t>DBR</t>
  </si>
  <si>
    <t>Derby Road</t>
  </si>
  <si>
    <t>IPS</t>
  </si>
  <si>
    <t>BDN</t>
  </si>
  <si>
    <t>Brading</t>
  </si>
  <si>
    <t>South West Trains (Island Line)</t>
  </si>
  <si>
    <t>LKE</t>
  </si>
  <si>
    <t>Lake</t>
  </si>
  <si>
    <t>RYD</t>
  </si>
  <si>
    <t>Ryde Esplanade</t>
  </si>
  <si>
    <t>RYP</t>
  </si>
  <si>
    <t>Ryde Pier Head</t>
  </si>
  <si>
    <t>RYR</t>
  </si>
  <si>
    <t>Ryde St.John's Road</t>
  </si>
  <si>
    <t>SAN</t>
  </si>
  <si>
    <t>Sandown</t>
  </si>
  <si>
    <t>SHN</t>
  </si>
  <si>
    <t>Shanklin</t>
  </si>
  <si>
    <t>SAB</t>
  </si>
  <si>
    <t>Smallbrook Junction</t>
  </si>
  <si>
    <t>CIR</t>
  </si>
  <si>
    <t>Caledonian Road &amp; Barnsbury</t>
  </si>
  <si>
    <t>Islington (London)</t>
  </si>
  <si>
    <t>CNN</t>
  </si>
  <si>
    <t>Canonbury</t>
  </si>
  <si>
    <t>CRH</t>
  </si>
  <si>
    <t>Crouch Hill</t>
  </si>
  <si>
    <t>DYP</t>
  </si>
  <si>
    <t>Drayton Park</t>
  </si>
  <si>
    <t>EXR</t>
  </si>
  <si>
    <t>Essex Road</t>
  </si>
  <si>
    <t>ZFD</t>
  </si>
  <si>
    <t>Farringdon</t>
  </si>
  <si>
    <t>FPK</t>
  </si>
  <si>
    <t>Finsbury Park</t>
  </si>
  <si>
    <t>HHY</t>
  </si>
  <si>
    <t>Highbury &amp; Islington</t>
  </si>
  <si>
    <t>OLD</t>
  </si>
  <si>
    <t>Old Street</t>
  </si>
  <si>
    <t>UHL</t>
  </si>
  <si>
    <t>Upper Holloway</t>
  </si>
  <si>
    <t>KET</t>
  </si>
  <si>
    <t>DOW</t>
  </si>
  <si>
    <t>Downham Market</t>
  </si>
  <si>
    <t>KLN</t>
  </si>
  <si>
    <t>King's Lynn</t>
  </si>
  <si>
    <t>WTG</t>
  </si>
  <si>
    <t>Watlington</t>
  </si>
  <si>
    <t>BRS</t>
  </si>
  <si>
    <t>Berrylands</t>
  </si>
  <si>
    <t>Kingston upon Thames (London)</t>
  </si>
  <si>
    <t>CSN</t>
  </si>
  <si>
    <t>Chessington North</t>
  </si>
  <si>
    <t>CSS</t>
  </si>
  <si>
    <t>Chessington South</t>
  </si>
  <si>
    <t>KNG</t>
  </si>
  <si>
    <t>Kingston</t>
  </si>
  <si>
    <t>MAL</t>
  </si>
  <si>
    <t>Malden Manor</t>
  </si>
  <si>
    <t>NEM</t>
  </si>
  <si>
    <t>New Malden</t>
  </si>
  <si>
    <t>NBT</t>
  </si>
  <si>
    <t>Norbiton</t>
  </si>
  <si>
    <t>SUR</t>
  </si>
  <si>
    <t>Surbiton</t>
  </si>
  <si>
    <t>TOL</t>
  </si>
  <si>
    <t>Tolworth</t>
  </si>
  <si>
    <t>WCP</t>
  </si>
  <si>
    <t>Worcester Park</t>
  </si>
  <si>
    <t>BTL</t>
  </si>
  <si>
    <t>Batley</t>
  </si>
  <si>
    <t>BBW</t>
  </si>
  <si>
    <t>Berry Brow</t>
  </si>
  <si>
    <t>BHS</t>
  </si>
  <si>
    <t>Brockholes</t>
  </si>
  <si>
    <t>DHN</t>
  </si>
  <si>
    <t>Deighton</t>
  </si>
  <si>
    <t>DBD</t>
  </si>
  <si>
    <t>Denby Dale</t>
  </si>
  <si>
    <t>DEW</t>
  </si>
  <si>
    <t>Dewsbury</t>
  </si>
  <si>
    <t>HOY</t>
  </si>
  <si>
    <t>Honley</t>
  </si>
  <si>
    <t>HUD</t>
  </si>
  <si>
    <t>Huddersfield</t>
  </si>
  <si>
    <t>LCK</t>
  </si>
  <si>
    <t>Lockwood</t>
  </si>
  <si>
    <t>MSN</t>
  </si>
  <si>
    <t>Marsden</t>
  </si>
  <si>
    <t>MIR</t>
  </si>
  <si>
    <t>Mirfield</t>
  </si>
  <si>
    <t>RVN</t>
  </si>
  <si>
    <t>Ravensthorpe</t>
  </si>
  <si>
    <t>SPY</t>
  </si>
  <si>
    <t>Shepley</t>
  </si>
  <si>
    <t>SWT</t>
  </si>
  <si>
    <t>Slaithwaite</t>
  </si>
  <si>
    <t>SSM</t>
  </si>
  <si>
    <t>Stocksmoor</t>
  </si>
  <si>
    <t>HED</t>
  </si>
  <si>
    <t>Halewood</t>
  </si>
  <si>
    <t>Merseyside</t>
  </si>
  <si>
    <t>HUY</t>
  </si>
  <si>
    <t>Huyton</t>
  </si>
  <si>
    <t>KIR</t>
  </si>
  <si>
    <t>Kirkby (Merseyside)</t>
  </si>
  <si>
    <t>PSC</t>
  </si>
  <si>
    <t>Prescot</t>
  </si>
  <si>
    <t>ROB</t>
  </si>
  <si>
    <t>Roby</t>
  </si>
  <si>
    <t>WHN</t>
  </si>
  <si>
    <t>Whiston</t>
  </si>
  <si>
    <t>BRX</t>
  </si>
  <si>
    <t>Brixton</t>
  </si>
  <si>
    <t>Lambeth (London)</t>
  </si>
  <si>
    <t>CLP</t>
  </si>
  <si>
    <t>Clapham High Street</t>
  </si>
  <si>
    <t>GIP</t>
  </si>
  <si>
    <t>Gipsy Hill</t>
  </si>
  <si>
    <t>HNH</t>
  </si>
  <si>
    <t>Herne Hill</t>
  </si>
  <si>
    <t>LGJ</t>
  </si>
  <si>
    <t>Loughborough Junction</t>
  </si>
  <si>
    <t>STE</t>
  </si>
  <si>
    <t>Streatham</t>
  </si>
  <si>
    <t>SRC</t>
  </si>
  <si>
    <t>Streatham Common</t>
  </si>
  <si>
    <t>SRH</t>
  </si>
  <si>
    <t>Streatham Hill</t>
  </si>
  <si>
    <t>TUH</t>
  </si>
  <si>
    <t>Tulse Hill</t>
  </si>
  <si>
    <t>VXH</t>
  </si>
  <si>
    <t>Vauxhall</t>
  </si>
  <si>
    <t>WWR</t>
  </si>
  <si>
    <t>Wandsworth Road</t>
  </si>
  <si>
    <t>WAT</t>
  </si>
  <si>
    <t>Waterloo</t>
  </si>
  <si>
    <t>WAE</t>
  </si>
  <si>
    <t>Waterloo (East)</t>
  </si>
  <si>
    <t>WNW</t>
  </si>
  <si>
    <t>West Norwood</t>
  </si>
  <si>
    <t>BAR</t>
  </si>
  <si>
    <t>Bare Lane</t>
  </si>
  <si>
    <t>CNF</t>
  </si>
  <si>
    <t>Carnforth</t>
  </si>
  <si>
    <t>HHB</t>
  </si>
  <si>
    <t>Heysham Port</t>
  </si>
  <si>
    <t>LAN</t>
  </si>
  <si>
    <t>MCM</t>
  </si>
  <si>
    <t>Morecambe</t>
  </si>
  <si>
    <t>SVR</t>
  </si>
  <si>
    <t>Silverdale</t>
  </si>
  <si>
    <t>WNN</t>
  </si>
  <si>
    <t>Wennington</t>
  </si>
  <si>
    <t>BLE</t>
  </si>
  <si>
    <t>Bramley (West Yorkshire)</t>
  </si>
  <si>
    <t>BUY</t>
  </si>
  <si>
    <t>Burley Park</t>
  </si>
  <si>
    <t>COT</t>
  </si>
  <si>
    <t>Cottingley</t>
  </si>
  <si>
    <t>CRG</t>
  </si>
  <si>
    <t>Cross Gates</t>
  </si>
  <si>
    <t>EGF</t>
  </si>
  <si>
    <t>East Garforth</t>
  </si>
  <si>
    <t>GRF</t>
  </si>
  <si>
    <t>Garforth</t>
  </si>
  <si>
    <t>GSY</t>
  </si>
  <si>
    <t>Guiseley</t>
  </si>
  <si>
    <t>HDY</t>
  </si>
  <si>
    <t>Headingley</t>
  </si>
  <si>
    <t>HRS</t>
  </si>
  <si>
    <t>Horsforth</t>
  </si>
  <si>
    <t>KLF</t>
  </si>
  <si>
    <t>Kirkstall Forge</t>
  </si>
  <si>
    <t>LDS</t>
  </si>
  <si>
    <t>MIK</t>
  </si>
  <si>
    <t>Micklefield</t>
  </si>
  <si>
    <t>MLY</t>
  </si>
  <si>
    <t>Morley</t>
  </si>
  <si>
    <t>NPD</t>
  </si>
  <si>
    <t>New Pudsey</t>
  </si>
  <si>
    <t>WDS</t>
  </si>
  <si>
    <t>Woodlesford</t>
  </si>
  <si>
    <t>BIP</t>
  </si>
  <si>
    <t>Bishopstone</t>
  </si>
  <si>
    <t>CBR</t>
  </si>
  <si>
    <t>Cooksbridge</t>
  </si>
  <si>
    <t>GLY</t>
  </si>
  <si>
    <t>Glynde</t>
  </si>
  <si>
    <t>LWS</t>
  </si>
  <si>
    <t>NVH</t>
  </si>
  <si>
    <t>Newhaven Harbour</t>
  </si>
  <si>
    <t>NVN</t>
  </si>
  <si>
    <t>Newhaven Town</t>
  </si>
  <si>
    <t>PMP</t>
  </si>
  <si>
    <t>Plumpton</t>
  </si>
  <si>
    <t>SEF</t>
  </si>
  <si>
    <t>Seaford</t>
  </si>
  <si>
    <t>SEE</t>
  </si>
  <si>
    <t>Southease</t>
  </si>
  <si>
    <t>BEC</t>
  </si>
  <si>
    <t>Beckenham Hill</t>
  </si>
  <si>
    <t>Lewisham (London)</t>
  </si>
  <si>
    <t>BGM</t>
  </si>
  <si>
    <t>Bellingham</t>
  </si>
  <si>
    <t>BKH</t>
  </si>
  <si>
    <t>Blackheath</t>
  </si>
  <si>
    <t>BCY</t>
  </si>
  <si>
    <t>Brockley</t>
  </si>
  <si>
    <t>CTF</t>
  </si>
  <si>
    <t>Catford</t>
  </si>
  <si>
    <t>CFB</t>
  </si>
  <si>
    <t>Catford Bridge</t>
  </si>
  <si>
    <t>CFT</t>
  </si>
  <si>
    <t>Crofton Park</t>
  </si>
  <si>
    <t>DEP</t>
  </si>
  <si>
    <t>Deptford</t>
  </si>
  <si>
    <t>FOH</t>
  </si>
  <si>
    <t>Forest Hill</t>
  </si>
  <si>
    <t>GRP</t>
  </si>
  <si>
    <t>Grove Park</t>
  </si>
  <si>
    <t>HGR</t>
  </si>
  <si>
    <t>Hither Green</t>
  </si>
  <si>
    <t>HPA</t>
  </si>
  <si>
    <t>Honor Oak Park</t>
  </si>
  <si>
    <t>LAD</t>
  </si>
  <si>
    <t>Ladywell</t>
  </si>
  <si>
    <t>LEE</t>
  </si>
  <si>
    <t>Lee</t>
  </si>
  <si>
    <t>LEW</t>
  </si>
  <si>
    <t>LSY</t>
  </si>
  <si>
    <t>Lower Sydenham</t>
  </si>
  <si>
    <t>NXG</t>
  </si>
  <si>
    <t>New Cross Gate</t>
  </si>
  <si>
    <t>SAJ</t>
  </si>
  <si>
    <t>St.John's</t>
  </si>
  <si>
    <t>SYD</t>
  </si>
  <si>
    <t>Sydenham</t>
  </si>
  <si>
    <t>LIC</t>
  </si>
  <si>
    <t>Lichfield City</t>
  </si>
  <si>
    <t>LTV</t>
  </si>
  <si>
    <t>Lichfield Trent Valley</t>
  </si>
  <si>
    <t>RGL</t>
  </si>
  <si>
    <t>Rugeley Trent Valley</t>
  </si>
  <si>
    <t>SEN</t>
  </si>
  <si>
    <t>Shenstone</t>
  </si>
  <si>
    <t>LCN</t>
  </si>
  <si>
    <t>Lincoln Central</t>
  </si>
  <si>
    <t>AIG</t>
  </si>
  <si>
    <t>Aigburth</t>
  </si>
  <si>
    <t>BAH</t>
  </si>
  <si>
    <t>Bank Hall</t>
  </si>
  <si>
    <t>BGE</t>
  </si>
  <si>
    <t>Broad Green</t>
  </si>
  <si>
    <t>BRW</t>
  </si>
  <si>
    <t>Brunswick</t>
  </si>
  <si>
    <t>CSG</t>
  </si>
  <si>
    <t>Cressington</t>
  </si>
  <si>
    <t>EDG</t>
  </si>
  <si>
    <t>Edge Hill</t>
  </si>
  <si>
    <t>FAZ</t>
  </si>
  <si>
    <t>Fazakerley</t>
  </si>
  <si>
    <t>HNX</t>
  </si>
  <si>
    <t>Hunt's Cross</t>
  </si>
  <si>
    <t>KKD</t>
  </si>
  <si>
    <t>Kirkdale</t>
  </si>
  <si>
    <t>LVC</t>
  </si>
  <si>
    <t>Liverpool Central</t>
  </si>
  <si>
    <t>LVJ</t>
  </si>
  <si>
    <t>Liverpool James Street</t>
  </si>
  <si>
    <t>LIV</t>
  </si>
  <si>
    <t>Liverpool Lime Street</t>
  </si>
  <si>
    <t>LPY</t>
  </si>
  <si>
    <t>Liverpool South Parkway</t>
  </si>
  <si>
    <t>MRF</t>
  </si>
  <si>
    <t>Moorfields</t>
  </si>
  <si>
    <t>MSH</t>
  </si>
  <si>
    <t>Mossley Hill</t>
  </si>
  <si>
    <t>OPK</t>
  </si>
  <si>
    <t>Orrell Park</t>
  </si>
  <si>
    <t>RIL</t>
  </si>
  <si>
    <t>Rice Lane</t>
  </si>
  <si>
    <t>SDL</t>
  </si>
  <si>
    <t>Sandhills</t>
  </si>
  <si>
    <t>STM</t>
  </si>
  <si>
    <t>St.Michaels</t>
  </si>
  <si>
    <t>WAO</t>
  </si>
  <si>
    <t>Walton (Merseyside)</t>
  </si>
  <si>
    <t>WAV</t>
  </si>
  <si>
    <t>Wavertree Technology Park</t>
  </si>
  <si>
    <t>WSA</t>
  </si>
  <si>
    <t>West Allerton</t>
  </si>
  <si>
    <t>LEA</t>
  </si>
  <si>
    <t>Leagrave</t>
  </si>
  <si>
    <t>LUT</t>
  </si>
  <si>
    <t>LTN</t>
  </si>
  <si>
    <t>Luton Airport Parkway</t>
  </si>
  <si>
    <t>BSD</t>
  </si>
  <si>
    <t>Bearsted</t>
  </si>
  <si>
    <t>BEG</t>
  </si>
  <si>
    <t>Beltring</t>
  </si>
  <si>
    <t>EFL</t>
  </si>
  <si>
    <t>East Farleigh</t>
  </si>
  <si>
    <t>HRM</t>
  </si>
  <si>
    <t>Harrietsham</t>
  </si>
  <si>
    <t>HCN</t>
  </si>
  <si>
    <t>Headcorn</t>
  </si>
  <si>
    <t>HBN</t>
  </si>
  <si>
    <t>Hollingbourne</t>
  </si>
  <si>
    <t>LEN</t>
  </si>
  <si>
    <t>Lenham</t>
  </si>
  <si>
    <t>MDB</t>
  </si>
  <si>
    <t>Maidstone Barracks</t>
  </si>
  <si>
    <t>MDE</t>
  </si>
  <si>
    <t>Maidstone East</t>
  </si>
  <si>
    <t>MDW</t>
  </si>
  <si>
    <t>Maidstone West</t>
  </si>
  <si>
    <t>MRN</t>
  </si>
  <si>
    <t>Marden</t>
  </si>
  <si>
    <t>SPU</t>
  </si>
  <si>
    <t>Staplehurst</t>
  </si>
  <si>
    <t>YAL</t>
  </si>
  <si>
    <t>Yalding</t>
  </si>
  <si>
    <t>ALN</t>
  </si>
  <si>
    <t>Althorne</t>
  </si>
  <si>
    <t>BUU</t>
  </si>
  <si>
    <t>Burnham-On-Crouch</t>
  </si>
  <si>
    <t>NFA</t>
  </si>
  <si>
    <t>North Fambridge</t>
  </si>
  <si>
    <t>SMN</t>
  </si>
  <si>
    <t>Southminster</t>
  </si>
  <si>
    <t>GMV</t>
  </si>
  <si>
    <t>Great Malvern</t>
  </si>
  <si>
    <t>MVL</t>
  </si>
  <si>
    <t>Malvern Link</t>
  </si>
  <si>
    <t>ADK</t>
  </si>
  <si>
    <t>Ardwick</t>
  </si>
  <si>
    <t>ABY</t>
  </si>
  <si>
    <t>Ashburys</t>
  </si>
  <si>
    <t>BLV</t>
  </si>
  <si>
    <t>Belle Vue</t>
  </si>
  <si>
    <t>BNA</t>
  </si>
  <si>
    <t>Burnage</t>
  </si>
  <si>
    <t>DGT</t>
  </si>
  <si>
    <t>Deansgate</t>
  </si>
  <si>
    <t>EDY</t>
  </si>
  <si>
    <t>East Didsbury</t>
  </si>
  <si>
    <t>GTO</t>
  </si>
  <si>
    <t>Gorton</t>
  </si>
  <si>
    <t>LVM</t>
  </si>
  <si>
    <t>Levenshulme</t>
  </si>
  <si>
    <t>MIA</t>
  </si>
  <si>
    <t>Manchester Airport</t>
  </si>
  <si>
    <t>MCO</t>
  </si>
  <si>
    <t>Manchester Oxford Road</t>
  </si>
  <si>
    <t>MAN</t>
  </si>
  <si>
    <t>Manchester Piccadilly</t>
  </si>
  <si>
    <t>MCV</t>
  </si>
  <si>
    <t>Manchester Victoria</t>
  </si>
  <si>
    <t>MAU</t>
  </si>
  <si>
    <t>Mauldeth Road</t>
  </si>
  <si>
    <t>MSO</t>
  </si>
  <si>
    <t>Moston</t>
  </si>
  <si>
    <t>RRB</t>
  </si>
  <si>
    <t>Ryder Brow</t>
  </si>
  <si>
    <t>MFT</t>
  </si>
  <si>
    <t>Mansfield Town</t>
  </si>
  <si>
    <t>MSW</t>
  </si>
  <si>
    <t>Mansfield Woodhouse</t>
  </si>
  <si>
    <t>CTM</t>
  </si>
  <si>
    <t>Chatham</t>
  </si>
  <si>
    <t>CUX</t>
  </si>
  <si>
    <t>Cuxton</t>
  </si>
  <si>
    <t>GLM</t>
  </si>
  <si>
    <t>Gillingham (Kent)</t>
  </si>
  <si>
    <t>HAI</t>
  </si>
  <si>
    <t>Halling</t>
  </si>
  <si>
    <t>RAI</t>
  </si>
  <si>
    <t>Rainham (Kent)</t>
  </si>
  <si>
    <t>RTR</t>
  </si>
  <si>
    <t>Rochester</t>
  </si>
  <si>
    <t>SOO</t>
  </si>
  <si>
    <t>Strood</t>
  </si>
  <si>
    <t>BTF</t>
  </si>
  <si>
    <t>Bottesford</t>
  </si>
  <si>
    <t>MMO</t>
  </si>
  <si>
    <t>Melton Mowbray</t>
  </si>
  <si>
    <t>FRO</t>
  </si>
  <si>
    <t>Frome</t>
  </si>
  <si>
    <t>HYR</t>
  </si>
  <si>
    <t>Haydons Road</t>
  </si>
  <si>
    <t>Merton (London)</t>
  </si>
  <si>
    <t>MTC</t>
  </si>
  <si>
    <t>Mitcham Eastfields</t>
  </si>
  <si>
    <t>MIJ</t>
  </si>
  <si>
    <t>Mitcham Junction</t>
  </si>
  <si>
    <t>MDS</t>
  </si>
  <si>
    <t>Morden South</t>
  </si>
  <si>
    <t>MOT</t>
  </si>
  <si>
    <t>Motspur Park</t>
  </si>
  <si>
    <t>RAY</t>
  </si>
  <si>
    <t>Raynes Park</t>
  </si>
  <si>
    <t>SMO</t>
  </si>
  <si>
    <t>South Merton</t>
  </si>
  <si>
    <t>SIH</t>
  </si>
  <si>
    <t>St.Helier</t>
  </si>
  <si>
    <t>TOO</t>
  </si>
  <si>
    <t>Tooting</t>
  </si>
  <si>
    <t>WIM</t>
  </si>
  <si>
    <t>Wimbledon</t>
  </si>
  <si>
    <t>WBO</t>
  </si>
  <si>
    <t>Wimbledon Chase</t>
  </si>
  <si>
    <t>COP</t>
  </si>
  <si>
    <t>Copplestone</t>
  </si>
  <si>
    <t>CDI</t>
  </si>
  <si>
    <t>Crediton</t>
  </si>
  <si>
    <t>EGG</t>
  </si>
  <si>
    <t>Eggesford</t>
  </si>
  <si>
    <t>LAP</t>
  </si>
  <si>
    <t>Lapford</t>
  </si>
  <si>
    <t>MRD</t>
  </si>
  <si>
    <t>Morchard Road</t>
  </si>
  <si>
    <t>NTC</t>
  </si>
  <si>
    <t>Newton St.Cyres</t>
  </si>
  <si>
    <t>TVP</t>
  </si>
  <si>
    <t>Tiverton Parkway</t>
  </si>
  <si>
    <t>YEO</t>
  </si>
  <si>
    <t>Yeoford</t>
  </si>
  <si>
    <t>ESW</t>
  </si>
  <si>
    <t>Elmswell</t>
  </si>
  <si>
    <t>NMT</t>
  </si>
  <si>
    <t>Needham Market</t>
  </si>
  <si>
    <t>SMK</t>
  </si>
  <si>
    <t>Stowmarket</t>
  </si>
  <si>
    <t>TRS</t>
  </si>
  <si>
    <t>Thurston</t>
  </si>
  <si>
    <t>BAB</t>
  </si>
  <si>
    <t>Balcombe</t>
  </si>
  <si>
    <t>BUG</t>
  </si>
  <si>
    <t>Burgess Hill</t>
  </si>
  <si>
    <t>EGR</t>
  </si>
  <si>
    <t>East Grinstead</t>
  </si>
  <si>
    <t>HSK</t>
  </si>
  <si>
    <t>Hassocks</t>
  </si>
  <si>
    <t>HHE</t>
  </si>
  <si>
    <t>Haywards Heath</t>
  </si>
  <si>
    <t>WVF</t>
  </si>
  <si>
    <t>Wivelsfield</t>
  </si>
  <si>
    <t>JCH</t>
  </si>
  <si>
    <t>James Cook University Hospital</t>
  </si>
  <si>
    <t>MBR</t>
  </si>
  <si>
    <t>BLY</t>
  </si>
  <si>
    <t>Bletchley</t>
  </si>
  <si>
    <t>BWB</t>
  </si>
  <si>
    <t>Bow Brickhill</t>
  </si>
  <si>
    <t>FEN</t>
  </si>
  <si>
    <t>Fenny Stratford</t>
  </si>
  <si>
    <t>MKC</t>
  </si>
  <si>
    <t>Milton Keynes Central</t>
  </si>
  <si>
    <t>WOB</t>
  </si>
  <si>
    <t>Woburn Sands</t>
  </si>
  <si>
    <t>WOL</t>
  </si>
  <si>
    <t>Wolverton</t>
  </si>
  <si>
    <t>AHD</t>
  </si>
  <si>
    <t>Ashtead</t>
  </si>
  <si>
    <t>BTO</t>
  </si>
  <si>
    <t>Betchworth</t>
  </si>
  <si>
    <t>BKA</t>
  </si>
  <si>
    <t>Bookham</t>
  </si>
  <si>
    <t>BXW</t>
  </si>
  <si>
    <t>Boxhill &amp; Westhumble</t>
  </si>
  <si>
    <t>DPD</t>
  </si>
  <si>
    <t>Deepdene</t>
  </si>
  <si>
    <t>DKG</t>
  </si>
  <si>
    <t>Dorking</t>
  </si>
  <si>
    <t>DKT</t>
  </si>
  <si>
    <t>Dorking West</t>
  </si>
  <si>
    <t>HLM</t>
  </si>
  <si>
    <t>Holmwood</t>
  </si>
  <si>
    <t>LHD</t>
  </si>
  <si>
    <t>Leatherhead</t>
  </si>
  <si>
    <t>OLY</t>
  </si>
  <si>
    <t>Ockley</t>
  </si>
  <si>
    <t>ANF</t>
  </si>
  <si>
    <t>Ashurst New Forest</t>
  </si>
  <si>
    <t>BEU</t>
  </si>
  <si>
    <t>Beaulieu Road</t>
  </si>
  <si>
    <t>BCU</t>
  </si>
  <si>
    <t>Brockenhurst</t>
  </si>
  <si>
    <t>HNA</t>
  </si>
  <si>
    <t>Hinton Admiral</t>
  </si>
  <si>
    <t>LYP</t>
  </si>
  <si>
    <t>Lymington Pier</t>
  </si>
  <si>
    <t>LYT</t>
  </si>
  <si>
    <t>Lymington Town</t>
  </si>
  <si>
    <t>NWM</t>
  </si>
  <si>
    <t>New Milton</t>
  </si>
  <si>
    <t>SWY</t>
  </si>
  <si>
    <t>Sway</t>
  </si>
  <si>
    <t>TTN</t>
  </si>
  <si>
    <t>Totton</t>
  </si>
  <si>
    <t>BSB</t>
  </si>
  <si>
    <t>Bleasby</t>
  </si>
  <si>
    <t>CLM</t>
  </si>
  <si>
    <t>Collingham</t>
  </si>
  <si>
    <t>FSK</t>
  </si>
  <si>
    <t>Fiskerton</t>
  </si>
  <si>
    <t>LOW</t>
  </si>
  <si>
    <t>Lowdham</t>
  </si>
  <si>
    <t>NCT</t>
  </si>
  <si>
    <t>Newark Castle</t>
  </si>
  <si>
    <t>NNG</t>
  </si>
  <si>
    <t>Newark North Gate</t>
  </si>
  <si>
    <t>ROL</t>
  </si>
  <si>
    <t>Rolleston</t>
  </si>
  <si>
    <t>THU</t>
  </si>
  <si>
    <t>Thurgarton</t>
  </si>
  <si>
    <t>MAS</t>
  </si>
  <si>
    <t>Manors</t>
  </si>
  <si>
    <t>NCL</t>
  </si>
  <si>
    <t>Newcastle</t>
  </si>
  <si>
    <t>KDG</t>
  </si>
  <si>
    <t>Kidsgrove</t>
  </si>
  <si>
    <t>FOG</t>
  </si>
  <si>
    <t>Forest Gate</t>
  </si>
  <si>
    <t>Newham (London)</t>
  </si>
  <si>
    <t>MNP</t>
  </si>
  <si>
    <t>Manor Park</t>
  </si>
  <si>
    <t>MYL</t>
  </si>
  <si>
    <t>Maryland</t>
  </si>
  <si>
    <t>SRA</t>
  </si>
  <si>
    <t>Stratford</t>
  </si>
  <si>
    <t>SFA</t>
  </si>
  <si>
    <t>Stratford International</t>
  </si>
  <si>
    <t>WNP</t>
  </si>
  <si>
    <t>Wanstead Park</t>
  </si>
  <si>
    <t>WEH</t>
  </si>
  <si>
    <t>West Ham</t>
  </si>
  <si>
    <t>WGR</t>
  </si>
  <si>
    <t>Woodgrange Park</t>
  </si>
  <si>
    <t>BNP</t>
  </si>
  <si>
    <t>Barnstaple</t>
  </si>
  <si>
    <t>CPN</t>
  </si>
  <si>
    <t>Chapelton</t>
  </si>
  <si>
    <t>KGN</t>
  </si>
  <si>
    <t>King's Nympton</t>
  </si>
  <si>
    <t>PMA</t>
  </si>
  <si>
    <t>Portsmouth Arms</t>
  </si>
  <si>
    <t>UMB</t>
  </si>
  <si>
    <t>Umberleigh</t>
  </si>
  <si>
    <t>GIL</t>
  </si>
  <si>
    <t>Gillingham (Dorset)</t>
  </si>
  <si>
    <t>DRO</t>
  </si>
  <si>
    <t>Dronfield</t>
  </si>
  <si>
    <t>CLE</t>
  </si>
  <si>
    <t>Cleethorpes</t>
  </si>
  <si>
    <t>GCT</t>
  </si>
  <si>
    <t>Great Coates</t>
  </si>
  <si>
    <t>GMD</t>
  </si>
  <si>
    <t>Grimsby Docks</t>
  </si>
  <si>
    <t>GMB</t>
  </si>
  <si>
    <t>Grimsby Town</t>
  </si>
  <si>
    <t>HAB</t>
  </si>
  <si>
    <t>Habrough</t>
  </si>
  <si>
    <t>HLI</t>
  </si>
  <si>
    <t>Healing</t>
  </si>
  <si>
    <t>NCE</t>
  </si>
  <si>
    <t>New Clee</t>
  </si>
  <si>
    <t>SLL</t>
  </si>
  <si>
    <t>Stallingborough</t>
  </si>
  <si>
    <t>BDK</t>
  </si>
  <si>
    <t>Baldock</t>
  </si>
  <si>
    <t>HIT</t>
  </si>
  <si>
    <t>Hitchin</t>
  </si>
  <si>
    <t>KBW</t>
  </si>
  <si>
    <t>Knebworth</t>
  </si>
  <si>
    <t>LET</t>
  </si>
  <si>
    <t>Letchworth</t>
  </si>
  <si>
    <t>RYS</t>
  </si>
  <si>
    <t>Royston</t>
  </si>
  <si>
    <t>HEC</t>
  </si>
  <si>
    <t>Heckington</t>
  </si>
  <si>
    <t>HKM</t>
  </si>
  <si>
    <t>Hykeham</t>
  </si>
  <si>
    <t>MGM</t>
  </si>
  <si>
    <t>Metheringham</t>
  </si>
  <si>
    <t>RAU</t>
  </si>
  <si>
    <t>Rauceby</t>
  </si>
  <si>
    <t>RKT</t>
  </si>
  <si>
    <t>Ruskington</t>
  </si>
  <si>
    <t>SLR</t>
  </si>
  <si>
    <t>Sleaford</t>
  </si>
  <si>
    <t>SWD</t>
  </si>
  <si>
    <t>Swinderby</t>
  </si>
  <si>
    <t>ALP</t>
  </si>
  <si>
    <t>Althorpe</t>
  </si>
  <si>
    <t>BTB</t>
  </si>
  <si>
    <t>Barnetby</t>
  </si>
  <si>
    <t>BAV</t>
  </si>
  <si>
    <t>Barrow Haven</t>
  </si>
  <si>
    <t>BAU</t>
  </si>
  <si>
    <t>Barton-On-Humber</t>
  </si>
  <si>
    <t>BGG</t>
  </si>
  <si>
    <t>Brigg</t>
  </si>
  <si>
    <t>CWE</t>
  </si>
  <si>
    <t>Crowle</t>
  </si>
  <si>
    <t>GOX</t>
  </si>
  <si>
    <t>Goxhill</t>
  </si>
  <si>
    <t>KTL</t>
  </si>
  <si>
    <t>Kirton Lindsey</t>
  </si>
  <si>
    <t>NHL</t>
  </si>
  <si>
    <t>New Holland</t>
  </si>
  <si>
    <t>SCU</t>
  </si>
  <si>
    <t>Scunthorpe</t>
  </si>
  <si>
    <t>TNA</t>
  </si>
  <si>
    <t>Thornton Abbey</t>
  </si>
  <si>
    <t>ULC</t>
  </si>
  <si>
    <t>Ulceby</t>
  </si>
  <si>
    <t>CMR</t>
  </si>
  <si>
    <t>Cromer</t>
  </si>
  <si>
    <t>GNT</t>
  </si>
  <si>
    <t>Gunton</t>
  </si>
  <si>
    <t>HXM</t>
  </si>
  <si>
    <t>Hoveton &amp; Wroxham</t>
  </si>
  <si>
    <t>NWA</t>
  </si>
  <si>
    <t>North Walsham</t>
  </si>
  <si>
    <t>RNR</t>
  </si>
  <si>
    <t>Roughton Road</t>
  </si>
  <si>
    <t>SHM</t>
  </si>
  <si>
    <t>Sheringham</t>
  </si>
  <si>
    <t>WRN</t>
  </si>
  <si>
    <t>West Runton</t>
  </si>
  <si>
    <t>WRT</t>
  </si>
  <si>
    <t>Worstead</t>
  </si>
  <si>
    <t>NLS</t>
  </si>
  <si>
    <t>Nailsea &amp; Backwell</t>
  </si>
  <si>
    <t>WNM</t>
  </si>
  <si>
    <t>Weston Milton</t>
  </si>
  <si>
    <t>WSM</t>
  </si>
  <si>
    <t>Weston-Super-Mare</t>
  </si>
  <si>
    <t>WOR</t>
  </si>
  <si>
    <t>Worle</t>
  </si>
  <si>
    <t>YAT</t>
  </si>
  <si>
    <t>Yatton</t>
  </si>
  <si>
    <t>ATH</t>
  </si>
  <si>
    <t>Atherstone</t>
  </si>
  <si>
    <t>CEH</t>
  </si>
  <si>
    <t>Coleshill Parkway</t>
  </si>
  <si>
    <t>PSW</t>
  </si>
  <si>
    <t>Polesworth</t>
  </si>
  <si>
    <t>WTO</t>
  </si>
  <si>
    <t>Water Orton</t>
  </si>
  <si>
    <t>NMP</t>
  </si>
  <si>
    <t>ACK</t>
  </si>
  <si>
    <t>Acklington</t>
  </si>
  <si>
    <t>ALM</t>
  </si>
  <si>
    <t>Alnmouth</t>
  </si>
  <si>
    <t>BLL</t>
  </si>
  <si>
    <t>Bardon Mill</t>
  </si>
  <si>
    <t>BWK</t>
  </si>
  <si>
    <t>Berwick-Upon-Tweed</t>
  </si>
  <si>
    <t>CHT</t>
  </si>
  <si>
    <t>Chathill</t>
  </si>
  <si>
    <t>CRB</t>
  </si>
  <si>
    <t>Corbridge</t>
  </si>
  <si>
    <t>CRM</t>
  </si>
  <si>
    <t>Cramlington</t>
  </si>
  <si>
    <t>HWH</t>
  </si>
  <si>
    <t>Haltwhistle</t>
  </si>
  <si>
    <t>HDB</t>
  </si>
  <si>
    <t>Haydon Bridge</t>
  </si>
  <si>
    <t>HEX</t>
  </si>
  <si>
    <t>Hexham</t>
  </si>
  <si>
    <t>MPT</t>
  </si>
  <si>
    <t>Morpeth</t>
  </si>
  <si>
    <t>PEG</t>
  </si>
  <si>
    <t>Pegswood</t>
  </si>
  <si>
    <t>PRU</t>
  </si>
  <si>
    <t>Prudhoe</t>
  </si>
  <si>
    <t>RDM</t>
  </si>
  <si>
    <t>Riding Mill</t>
  </si>
  <si>
    <t>SKS</t>
  </si>
  <si>
    <t>Stocksfield</t>
  </si>
  <si>
    <t>WDD</t>
  </si>
  <si>
    <t>Widdrington</t>
  </si>
  <si>
    <t>WYM</t>
  </si>
  <si>
    <t>Wylam</t>
  </si>
  <si>
    <t>NRW</t>
  </si>
  <si>
    <t>BEH</t>
  </si>
  <si>
    <t>Bedworth</t>
  </si>
  <si>
    <t>BEP</t>
  </si>
  <si>
    <t>Bermuda Park</t>
  </si>
  <si>
    <t>NUN</t>
  </si>
  <si>
    <t>Nuneaton</t>
  </si>
  <si>
    <t>SWS</t>
  </si>
  <si>
    <t>South Wigston</t>
  </si>
  <si>
    <t>GNF</t>
  </si>
  <si>
    <t>Greenfield</t>
  </si>
  <si>
    <t>OXF</t>
  </si>
  <si>
    <t>BRF</t>
  </si>
  <si>
    <t>Brierfield</t>
  </si>
  <si>
    <t>CNE</t>
  </si>
  <si>
    <t>Colne</t>
  </si>
  <si>
    <t>NEL</t>
  </si>
  <si>
    <t>Nelson</t>
  </si>
  <si>
    <t>BSM</t>
  </si>
  <si>
    <t>Branksome</t>
  </si>
  <si>
    <t>HAM</t>
  </si>
  <si>
    <t>Hamworthy</t>
  </si>
  <si>
    <t>PKS</t>
  </si>
  <si>
    <t>Parkstone</t>
  </si>
  <si>
    <t>POO</t>
  </si>
  <si>
    <t>PRE</t>
  </si>
  <si>
    <t>HOL</t>
  </si>
  <si>
    <t>Holton Heath</t>
  </si>
  <si>
    <t>MTN</t>
  </si>
  <si>
    <t>Moreton (Dorset)</t>
  </si>
  <si>
    <t>WRM</t>
  </si>
  <si>
    <t>Wareham</t>
  </si>
  <si>
    <t>WOO</t>
  </si>
  <si>
    <t>Wool</t>
  </si>
  <si>
    <t>RDG</t>
  </si>
  <si>
    <t>RDW</t>
  </si>
  <si>
    <t>Reading West</t>
  </si>
  <si>
    <t>TLH</t>
  </si>
  <si>
    <t>Tilehurst</t>
  </si>
  <si>
    <t>CTH</t>
  </si>
  <si>
    <t>Chadwell Heath</t>
  </si>
  <si>
    <t>Redbridge (London)</t>
  </si>
  <si>
    <t>GMY</t>
  </si>
  <si>
    <t>Goodmayes</t>
  </si>
  <si>
    <t>IFD</t>
  </si>
  <si>
    <t>Ilford</t>
  </si>
  <si>
    <t>SVK</t>
  </si>
  <si>
    <t>Seven Kings</t>
  </si>
  <si>
    <t>RBS</t>
  </si>
  <si>
    <t>British Steel Redcar</t>
  </si>
  <si>
    <t>GYP</t>
  </si>
  <si>
    <t>Gypsy Lane</t>
  </si>
  <si>
    <t>LGK</t>
  </si>
  <si>
    <t>Longbeck</t>
  </si>
  <si>
    <t>MSK</t>
  </si>
  <si>
    <t>Marske</t>
  </si>
  <si>
    <t>MTO</t>
  </si>
  <si>
    <t>Marton</t>
  </si>
  <si>
    <t>NNT</t>
  </si>
  <si>
    <t>Nunthorpe</t>
  </si>
  <si>
    <t>RCC</t>
  </si>
  <si>
    <t>Redcar Central</t>
  </si>
  <si>
    <t>RCE</t>
  </si>
  <si>
    <t>Redcar East</t>
  </si>
  <si>
    <t>SLB</t>
  </si>
  <si>
    <t>Saltburn</t>
  </si>
  <si>
    <t>SBK</t>
  </si>
  <si>
    <t>South Bank</t>
  </si>
  <si>
    <t>RDC</t>
  </si>
  <si>
    <t>BAD</t>
  </si>
  <si>
    <t>Banstead</t>
  </si>
  <si>
    <t>CHP</t>
  </si>
  <si>
    <t>Chipstead</t>
  </si>
  <si>
    <t>ELD</t>
  </si>
  <si>
    <t>Earlswood (Surrey)</t>
  </si>
  <si>
    <t>EPD</t>
  </si>
  <si>
    <t>Epsom Downs</t>
  </si>
  <si>
    <t>HOR</t>
  </si>
  <si>
    <t>Horley</t>
  </si>
  <si>
    <t>KND</t>
  </si>
  <si>
    <t>Kingswood</t>
  </si>
  <si>
    <t>MHM</t>
  </si>
  <si>
    <t>Merstham</t>
  </si>
  <si>
    <t>RDH</t>
  </si>
  <si>
    <t>Redhill</t>
  </si>
  <si>
    <t>REI</t>
  </si>
  <si>
    <t>Reigate</t>
  </si>
  <si>
    <t>SAF</t>
  </si>
  <si>
    <t>Salfords</t>
  </si>
  <si>
    <t>TAD</t>
  </si>
  <si>
    <t>Tadworth</t>
  </si>
  <si>
    <t>TAT</t>
  </si>
  <si>
    <t>Tattenham Corner</t>
  </si>
  <si>
    <t>CLH</t>
  </si>
  <si>
    <t>Clitheroe</t>
  </si>
  <si>
    <t>LHO</t>
  </si>
  <si>
    <t>Langho</t>
  </si>
  <si>
    <t>RGW</t>
  </si>
  <si>
    <t>Ramsgreave &amp; Wilpshire</t>
  </si>
  <si>
    <t>WHE</t>
  </si>
  <si>
    <t>Whalley</t>
  </si>
  <si>
    <t>BNS</t>
  </si>
  <si>
    <t>Barnes</t>
  </si>
  <si>
    <t>Richmond upon Thames (London)</t>
  </si>
  <si>
    <t>BNI</t>
  </si>
  <si>
    <t>Barnes Bridge</t>
  </si>
  <si>
    <t>FLW</t>
  </si>
  <si>
    <t>Fulwell</t>
  </si>
  <si>
    <t>HMP</t>
  </si>
  <si>
    <t>Hampton</t>
  </si>
  <si>
    <t>HMW</t>
  </si>
  <si>
    <t>Hampton Wick</t>
  </si>
  <si>
    <t>KWG</t>
  </si>
  <si>
    <t>Kew Gardens</t>
  </si>
  <si>
    <t>MTL</t>
  </si>
  <si>
    <t>Mortlake</t>
  </si>
  <si>
    <t>NSH</t>
  </si>
  <si>
    <t>North Sheen</t>
  </si>
  <si>
    <t>RMD</t>
  </si>
  <si>
    <t>Richmond</t>
  </si>
  <si>
    <t>SMG</t>
  </si>
  <si>
    <t>St.Margaret's (Greater London)</t>
  </si>
  <si>
    <t>STW</t>
  </si>
  <si>
    <t>Strawberry Hill</t>
  </si>
  <si>
    <t>TED</t>
  </si>
  <si>
    <t>Teddington</t>
  </si>
  <si>
    <t>TWI</t>
  </si>
  <si>
    <t>Twickenham</t>
  </si>
  <si>
    <t>WTN</t>
  </si>
  <si>
    <t>Whitton</t>
  </si>
  <si>
    <t>CAS</t>
  </si>
  <si>
    <t>Castleton</t>
  </si>
  <si>
    <t>LTL</t>
  </si>
  <si>
    <t>Littleborough</t>
  </si>
  <si>
    <t>MIH</t>
  </si>
  <si>
    <t>Mills Hill</t>
  </si>
  <si>
    <t>RCD</t>
  </si>
  <si>
    <t>SMB</t>
  </si>
  <si>
    <t>Smithy Bridge</t>
  </si>
  <si>
    <t>HOC</t>
  </si>
  <si>
    <t>Hockley</t>
  </si>
  <si>
    <t>RLG</t>
  </si>
  <si>
    <t>Rayleigh</t>
  </si>
  <si>
    <t>RFD</t>
  </si>
  <si>
    <t>SIA</t>
  </si>
  <si>
    <t>Southend Airport</t>
  </si>
  <si>
    <t>Stobart Rail</t>
  </si>
  <si>
    <t>BAT</t>
  </si>
  <si>
    <t>Battle</t>
  </si>
  <si>
    <t>BEX</t>
  </si>
  <si>
    <t>Bexhill</t>
  </si>
  <si>
    <t>CLL</t>
  </si>
  <si>
    <t>Collington</t>
  </si>
  <si>
    <t>COB</t>
  </si>
  <si>
    <t>Cooden Beach</t>
  </si>
  <si>
    <t>CWU</t>
  </si>
  <si>
    <t>Crowhurst</t>
  </si>
  <si>
    <t>DLH</t>
  </si>
  <si>
    <t>Doleham</t>
  </si>
  <si>
    <t>ETC</t>
  </si>
  <si>
    <t>Etchingham</t>
  </si>
  <si>
    <t>NSB</t>
  </si>
  <si>
    <t>Normans Bay</t>
  </si>
  <si>
    <t>RBR</t>
  </si>
  <si>
    <t>Robertsbridge</t>
  </si>
  <si>
    <t>RYE</t>
  </si>
  <si>
    <t>Rye</t>
  </si>
  <si>
    <t>SOG</t>
  </si>
  <si>
    <t>Stonegate</t>
  </si>
  <si>
    <t>TOK</t>
  </si>
  <si>
    <t>Three Oaks</t>
  </si>
  <si>
    <t>WSE</t>
  </si>
  <si>
    <t>Winchelsea</t>
  </si>
  <si>
    <t>KIV</t>
  </si>
  <si>
    <t>Kiveton Bridge</t>
  </si>
  <si>
    <t>KVP</t>
  </si>
  <si>
    <t>Kiveton Park</t>
  </si>
  <si>
    <t>RMC</t>
  </si>
  <si>
    <t>Rotherham Central</t>
  </si>
  <si>
    <t>SWN</t>
  </si>
  <si>
    <t>Swinton (South Yorkshire)</t>
  </si>
  <si>
    <t>RUG</t>
  </si>
  <si>
    <t>ASN</t>
  </si>
  <si>
    <t>Addlestone</t>
  </si>
  <si>
    <t>BFN</t>
  </si>
  <si>
    <t>Byfleet &amp; New Haw</t>
  </si>
  <si>
    <t>CHY</t>
  </si>
  <si>
    <t>Chertsey</t>
  </si>
  <si>
    <t>EGH</t>
  </si>
  <si>
    <t>Egham</t>
  </si>
  <si>
    <t>LNG</t>
  </si>
  <si>
    <t>Longcross</t>
  </si>
  <si>
    <t>VIR</t>
  </si>
  <si>
    <t>Virginia Water</t>
  </si>
  <si>
    <t>ALK</t>
  </si>
  <si>
    <t>Aslockton</t>
  </si>
  <si>
    <t>BIN</t>
  </si>
  <si>
    <t>Bingham</t>
  </si>
  <si>
    <t>EMD</t>
  </si>
  <si>
    <t>East Midlands Parkway</t>
  </si>
  <si>
    <t>ELO</t>
  </si>
  <si>
    <t>Elton &amp; Orston</t>
  </si>
  <si>
    <t>RDF</t>
  </si>
  <si>
    <t>Radcliffe (Nottinghamshire)</t>
  </si>
  <si>
    <t>AHT</t>
  </si>
  <si>
    <t>Aldershot</t>
  </si>
  <si>
    <t>FNB</t>
  </si>
  <si>
    <t>Farnborough (Main)</t>
  </si>
  <si>
    <t>FNN</t>
  </si>
  <si>
    <t>Farnborough North</t>
  </si>
  <si>
    <t>OKM</t>
  </si>
  <si>
    <t>Oakham</t>
  </si>
  <si>
    <t>MLT</t>
  </si>
  <si>
    <t>Malton</t>
  </si>
  <si>
    <t>CLI</t>
  </si>
  <si>
    <t>Clifton</t>
  </si>
  <si>
    <t>ECC</t>
  </si>
  <si>
    <t>Eccles</t>
  </si>
  <si>
    <t>IRL</t>
  </si>
  <si>
    <t>Irlam</t>
  </si>
  <si>
    <t>MSD</t>
  </si>
  <si>
    <t>Moorside</t>
  </si>
  <si>
    <t>PAT</t>
  </si>
  <si>
    <t>Patricroft</t>
  </si>
  <si>
    <t>SFD</t>
  </si>
  <si>
    <t>Salford Central</t>
  </si>
  <si>
    <t>SLD</t>
  </si>
  <si>
    <t>Salford Crescent</t>
  </si>
  <si>
    <t>SNN</t>
  </si>
  <si>
    <t>Swinton (Greater Manchester)</t>
  </si>
  <si>
    <t>WKD</t>
  </si>
  <si>
    <t>Walkden</t>
  </si>
  <si>
    <t>BSC</t>
  </si>
  <si>
    <t>Bescot Stadium</t>
  </si>
  <si>
    <t>CRA</t>
  </si>
  <si>
    <t>Cradley Heath</t>
  </si>
  <si>
    <t>DDP</t>
  </si>
  <si>
    <t>Dudley Port</t>
  </si>
  <si>
    <t>LGG</t>
  </si>
  <si>
    <t>Langley Green</t>
  </si>
  <si>
    <t>OHL</t>
  </si>
  <si>
    <t>Old Hill</t>
  </si>
  <si>
    <t>ROW</t>
  </si>
  <si>
    <t>Rowley Regis</t>
  </si>
  <si>
    <t>SAD</t>
  </si>
  <si>
    <t>Sandwell &amp; Dudley</t>
  </si>
  <si>
    <t>SGB</t>
  </si>
  <si>
    <t>Smethwick Galton Bridge</t>
  </si>
  <si>
    <t>SMR</t>
  </si>
  <si>
    <t>Smethwick Rolfe Street</t>
  </si>
  <si>
    <t>TAB</t>
  </si>
  <si>
    <t>Tame Bridge Parkway</t>
  </si>
  <si>
    <t>THW</t>
  </si>
  <si>
    <t>The Hawthorns</t>
  </si>
  <si>
    <t>TIP</t>
  </si>
  <si>
    <t>Tipton</t>
  </si>
  <si>
    <t>CSM</t>
  </si>
  <si>
    <t>Castleton Moor</t>
  </si>
  <si>
    <t>COM</t>
  </si>
  <si>
    <t>Commondale</t>
  </si>
  <si>
    <t>DNY</t>
  </si>
  <si>
    <t>Danby</t>
  </si>
  <si>
    <t>EGT</t>
  </si>
  <si>
    <t>Egton</t>
  </si>
  <si>
    <t>FIL</t>
  </si>
  <si>
    <t>Filey</t>
  </si>
  <si>
    <t>GLS</t>
  </si>
  <si>
    <t>Glaisdale</t>
  </si>
  <si>
    <t>GMT</t>
  </si>
  <si>
    <t>Grosmont</t>
  </si>
  <si>
    <t>HUB</t>
  </si>
  <si>
    <t>Hunmanby</t>
  </si>
  <si>
    <t>LHM</t>
  </si>
  <si>
    <t>Lealholm</t>
  </si>
  <si>
    <t>RUS</t>
  </si>
  <si>
    <t>Ruswarp</t>
  </si>
  <si>
    <t>SCA</t>
  </si>
  <si>
    <t>SEM</t>
  </si>
  <si>
    <t>Seamer</t>
  </si>
  <si>
    <t>SLH</t>
  </si>
  <si>
    <t>Sleights</t>
  </si>
  <si>
    <t>WTB</t>
  </si>
  <si>
    <t>Whitby</t>
  </si>
  <si>
    <t>BWT</t>
  </si>
  <si>
    <t>Bridgwater</t>
  </si>
  <si>
    <t>HIG</t>
  </si>
  <si>
    <t>Highbridge &amp; Burnham</t>
  </si>
  <si>
    <t>ANS</t>
  </si>
  <si>
    <t>Ainsdale</t>
  </si>
  <si>
    <t>AIN</t>
  </si>
  <si>
    <t>Aintree</t>
  </si>
  <si>
    <t>BDL</t>
  </si>
  <si>
    <t>Birkdale</t>
  </si>
  <si>
    <t>BLN</t>
  </si>
  <si>
    <t>Blundellsands &amp; Crosby</t>
  </si>
  <si>
    <t>BNW</t>
  </si>
  <si>
    <t>Bootle New Strand</t>
  </si>
  <si>
    <t>BOT</t>
  </si>
  <si>
    <t>Bootle Oriel Road</t>
  </si>
  <si>
    <t>FBY</t>
  </si>
  <si>
    <t>Formby</t>
  </si>
  <si>
    <t>FRE</t>
  </si>
  <si>
    <t>Freshfield</t>
  </si>
  <si>
    <t>HLR</t>
  </si>
  <si>
    <t>Hall Road</t>
  </si>
  <si>
    <t>HTO</t>
  </si>
  <si>
    <t>Hightown</t>
  </si>
  <si>
    <t>HIL</t>
  </si>
  <si>
    <t>Hillside</t>
  </si>
  <si>
    <t>MAG</t>
  </si>
  <si>
    <t>Maghull</t>
  </si>
  <si>
    <t>MEC</t>
  </si>
  <si>
    <t>Meols Cop</t>
  </si>
  <si>
    <t>ORN</t>
  </si>
  <si>
    <t>Old Roan</t>
  </si>
  <si>
    <t>SFL</t>
  </si>
  <si>
    <t>Seaforth &amp; Litherland</t>
  </si>
  <si>
    <t>SOP</t>
  </si>
  <si>
    <t>Southport</t>
  </si>
  <si>
    <t>WLO</t>
  </si>
  <si>
    <t>Waterloo (Merseyside)</t>
  </si>
  <si>
    <t>CHF</t>
  </si>
  <si>
    <t>Church Fenton</t>
  </si>
  <si>
    <t>HEL</t>
  </si>
  <si>
    <t>Hensall</t>
  </si>
  <si>
    <t>SBY</t>
  </si>
  <si>
    <t>SIE</t>
  </si>
  <si>
    <t>Sherburn-In-Elmet</t>
  </si>
  <si>
    <t>SOM</t>
  </si>
  <si>
    <t>South Milford</t>
  </si>
  <si>
    <t>ULL</t>
  </si>
  <si>
    <t>Ulleskelf</t>
  </si>
  <si>
    <t>WBD</t>
  </si>
  <si>
    <t>Whitley Bridge</t>
  </si>
  <si>
    <t>BBL</t>
  </si>
  <si>
    <t>Bat &amp; Ball</t>
  </si>
  <si>
    <t>CWN</t>
  </si>
  <si>
    <t>Cowden</t>
  </si>
  <si>
    <t>DNG</t>
  </si>
  <si>
    <t>Dunton Green</t>
  </si>
  <si>
    <t>EBR</t>
  </si>
  <si>
    <t>Edenbridge</t>
  </si>
  <si>
    <t>EBT</t>
  </si>
  <si>
    <t>Edenbridge Town</t>
  </si>
  <si>
    <t>EYN</t>
  </si>
  <si>
    <t>Eynsford</t>
  </si>
  <si>
    <t>HEV</t>
  </si>
  <si>
    <t>Hever</t>
  </si>
  <si>
    <t>KMS</t>
  </si>
  <si>
    <t>Kemsing</t>
  </si>
  <si>
    <t>LIH</t>
  </si>
  <si>
    <t>Leigh (Kent)</t>
  </si>
  <si>
    <t>OTF</t>
  </si>
  <si>
    <t>Otford</t>
  </si>
  <si>
    <t>PHR</t>
  </si>
  <si>
    <t>Penshurst</t>
  </si>
  <si>
    <t>SEV</t>
  </si>
  <si>
    <t>SEH</t>
  </si>
  <si>
    <t>Shoreham (Kent)</t>
  </si>
  <si>
    <t>SAY</t>
  </si>
  <si>
    <t>Swanley</t>
  </si>
  <si>
    <t>CLN</t>
  </si>
  <si>
    <t>Chapeltown</t>
  </si>
  <si>
    <t>DAN</t>
  </si>
  <si>
    <t>Darnall</t>
  </si>
  <si>
    <t>DOR</t>
  </si>
  <si>
    <t>Dore &amp; Totley</t>
  </si>
  <si>
    <t>MHS</t>
  </si>
  <si>
    <t>Meadowhall</t>
  </si>
  <si>
    <t>SHF</t>
  </si>
  <si>
    <t>WDH</t>
  </si>
  <si>
    <t>Woodhouse</t>
  </si>
  <si>
    <t>FKC</t>
  </si>
  <si>
    <t>Folkestone Central</t>
  </si>
  <si>
    <t>FKW</t>
  </si>
  <si>
    <t>Folkestone West</t>
  </si>
  <si>
    <t>SDG</t>
  </si>
  <si>
    <t>Sandling</t>
  </si>
  <si>
    <t>WHA</t>
  </si>
  <si>
    <t>Westenhanger</t>
  </si>
  <si>
    <t>ALB</t>
  </si>
  <si>
    <t>Albrighton</t>
  </si>
  <si>
    <t>BME</t>
  </si>
  <si>
    <t>Broome</t>
  </si>
  <si>
    <t>BUK</t>
  </si>
  <si>
    <t>Bucknell</t>
  </si>
  <si>
    <t>CTT</t>
  </si>
  <si>
    <t>Church Stretton</t>
  </si>
  <si>
    <t>COS</t>
  </si>
  <si>
    <t>Cosford</t>
  </si>
  <si>
    <t>CRV</t>
  </si>
  <si>
    <t>Craven Arms</t>
  </si>
  <si>
    <t>GOB</t>
  </si>
  <si>
    <t>Gobowen</t>
  </si>
  <si>
    <t>HPT</t>
  </si>
  <si>
    <t>Hopton Heath</t>
  </si>
  <si>
    <t>KNI</t>
  </si>
  <si>
    <t>Knighton</t>
  </si>
  <si>
    <t>LUD</t>
  </si>
  <si>
    <t>Ludlow</t>
  </si>
  <si>
    <t>PRS</t>
  </si>
  <si>
    <t>Prees</t>
  </si>
  <si>
    <t>SFN</t>
  </si>
  <si>
    <t>Shifnal</t>
  </si>
  <si>
    <t>SHR</t>
  </si>
  <si>
    <t>Shrewsbury</t>
  </si>
  <si>
    <t>WEM</t>
  </si>
  <si>
    <t>Wem</t>
  </si>
  <si>
    <t>WTC</t>
  </si>
  <si>
    <t>Whitchurch (Salop)</t>
  </si>
  <si>
    <t>YRT</t>
  </si>
  <si>
    <t>Yorton</t>
  </si>
  <si>
    <t>BNM</t>
  </si>
  <si>
    <t>Burnham</t>
  </si>
  <si>
    <t>LNY</t>
  </si>
  <si>
    <t>Langley</t>
  </si>
  <si>
    <t>SLO</t>
  </si>
  <si>
    <t>BKW</t>
  </si>
  <si>
    <t>Berkswell</t>
  </si>
  <si>
    <t>BHI</t>
  </si>
  <si>
    <t>Birmingham International</t>
  </si>
  <si>
    <t>DDG</t>
  </si>
  <si>
    <t>Dorridge</t>
  </si>
  <si>
    <t>EWD</t>
  </si>
  <si>
    <t>Earlswood (West Midlands)</t>
  </si>
  <si>
    <t>HIA</t>
  </si>
  <si>
    <t>Hampton-In-Arden</t>
  </si>
  <si>
    <t>MGN</t>
  </si>
  <si>
    <t>Marston Green</t>
  </si>
  <si>
    <t>OLT</t>
  </si>
  <si>
    <t>Olton</t>
  </si>
  <si>
    <t>SRL</t>
  </si>
  <si>
    <t>Shirley</t>
  </si>
  <si>
    <t>SOL</t>
  </si>
  <si>
    <t>WTE</t>
  </si>
  <si>
    <t>Whitlock's End</t>
  </si>
  <si>
    <t>WMR</t>
  </si>
  <si>
    <t>Widney Manor</t>
  </si>
  <si>
    <t>BCF</t>
  </si>
  <si>
    <t>Beaconsfield</t>
  </si>
  <si>
    <t>DNM</t>
  </si>
  <si>
    <t>Denham</t>
  </si>
  <si>
    <t>DGC</t>
  </si>
  <si>
    <t>Denham Golf Club</t>
  </si>
  <si>
    <t>GER</t>
  </si>
  <si>
    <t>Gerrards Cross</t>
  </si>
  <si>
    <t>IVR</t>
  </si>
  <si>
    <t>Iver</t>
  </si>
  <si>
    <t>TAP</t>
  </si>
  <si>
    <t>Taplow</t>
  </si>
  <si>
    <t>AWM</t>
  </si>
  <si>
    <t>Ashwell &amp; Morden</t>
  </si>
  <si>
    <t>FXN</t>
  </si>
  <si>
    <t>Foxton</t>
  </si>
  <si>
    <t>MEL</t>
  </si>
  <si>
    <t>Meldreth</t>
  </si>
  <si>
    <t>SED</t>
  </si>
  <si>
    <t>Shelford</t>
  </si>
  <si>
    <t>STH</t>
  </si>
  <si>
    <t>Shepreth</t>
  </si>
  <si>
    <t>WBC</t>
  </si>
  <si>
    <t>Waterbeach</t>
  </si>
  <si>
    <t>WLF</t>
  </si>
  <si>
    <t>Whittlesford</t>
  </si>
  <si>
    <t>TUT</t>
  </si>
  <si>
    <t>Tutbury &amp; Hatton</t>
  </si>
  <si>
    <t>WIL</t>
  </si>
  <si>
    <t>Willington</t>
  </si>
  <si>
    <t>BPW</t>
  </si>
  <si>
    <t>Bristol Parkway</t>
  </si>
  <si>
    <t>FIT</t>
  </si>
  <si>
    <t>Filton Abbey Wood</t>
  </si>
  <si>
    <t>PWY</t>
  </si>
  <si>
    <t>Patchway</t>
  </si>
  <si>
    <t>PIL</t>
  </si>
  <si>
    <t>Pilning</t>
  </si>
  <si>
    <t>SVB</t>
  </si>
  <si>
    <t>Severn Beach</t>
  </si>
  <si>
    <t>YAE</t>
  </si>
  <si>
    <t>Yate</t>
  </si>
  <si>
    <t>IVY</t>
  </si>
  <si>
    <t>Ivybridge</t>
  </si>
  <si>
    <t>TOT</t>
  </si>
  <si>
    <t>Totnes</t>
  </si>
  <si>
    <t>SPA</t>
  </si>
  <si>
    <t>Spalding</t>
  </si>
  <si>
    <t>ANC</t>
  </si>
  <si>
    <t>Ancaster</t>
  </si>
  <si>
    <t>GRA</t>
  </si>
  <si>
    <t>Grantham</t>
  </si>
  <si>
    <t>SMD</t>
  </si>
  <si>
    <t>Stamford</t>
  </si>
  <si>
    <t>ARN</t>
  </si>
  <si>
    <t>Arnside</t>
  </si>
  <si>
    <t>BUD</t>
  </si>
  <si>
    <t>Burneside</t>
  </si>
  <si>
    <t>CAK</t>
  </si>
  <si>
    <t>Cark &amp; Cartmel</t>
  </si>
  <si>
    <t>DNT</t>
  </si>
  <si>
    <t>Dent</t>
  </si>
  <si>
    <t>FOX</t>
  </si>
  <si>
    <t>Foxfield</t>
  </si>
  <si>
    <t>GSD</t>
  </si>
  <si>
    <t>Garsdale</t>
  </si>
  <si>
    <t>GOS</t>
  </si>
  <si>
    <t>Grange-Over-Sands</t>
  </si>
  <si>
    <t>KEN</t>
  </si>
  <si>
    <t>Kendal</t>
  </si>
  <si>
    <t>KBK</t>
  </si>
  <si>
    <t>Kents Bank</t>
  </si>
  <si>
    <t>KBF</t>
  </si>
  <si>
    <t>Kirkby-In-Furness</t>
  </si>
  <si>
    <t>OXN</t>
  </si>
  <si>
    <t>Oxenholme Lake District</t>
  </si>
  <si>
    <t>SVL</t>
  </si>
  <si>
    <t>Staveley (Cumbria)</t>
  </si>
  <si>
    <t>ULV</t>
  </si>
  <si>
    <t>Ulverston</t>
  </si>
  <si>
    <t>WDM</t>
  </si>
  <si>
    <t>Windermere</t>
  </si>
  <si>
    <t>DIS</t>
  </si>
  <si>
    <t>Diss</t>
  </si>
  <si>
    <t>HAD</t>
  </si>
  <si>
    <t>Haddiscoe</t>
  </si>
  <si>
    <t>SPN</t>
  </si>
  <si>
    <t>Spooner Row</t>
  </si>
  <si>
    <t>WMD</t>
  </si>
  <si>
    <t>Wymondham</t>
  </si>
  <si>
    <t>KGS</t>
  </si>
  <si>
    <t>King's Sutton</t>
  </si>
  <si>
    <t>CHO</t>
  </si>
  <si>
    <t>Cholsey</t>
  </si>
  <si>
    <t>CUM</t>
  </si>
  <si>
    <t>Culham</t>
  </si>
  <si>
    <t>DID</t>
  </si>
  <si>
    <t>Didcot Parkway</t>
  </si>
  <si>
    <t>GOR</t>
  </si>
  <si>
    <t>Goring &amp; Streatley</t>
  </si>
  <si>
    <t>HOT</t>
  </si>
  <si>
    <t>Henley-On-Thames</t>
  </si>
  <si>
    <t>SHI</t>
  </si>
  <si>
    <t>Shiplake</t>
  </si>
  <si>
    <t>BMB</t>
  </si>
  <si>
    <t>Bamber Bridge</t>
  </si>
  <si>
    <t>LEY</t>
  </si>
  <si>
    <t>Leyland</t>
  </si>
  <si>
    <t>LOH</t>
  </si>
  <si>
    <t>Lostock Hall</t>
  </si>
  <si>
    <t>BRU</t>
  </si>
  <si>
    <t>Bruton</t>
  </si>
  <si>
    <t>CLC</t>
  </si>
  <si>
    <t>Castle Cary</t>
  </si>
  <si>
    <t>CKN</t>
  </si>
  <si>
    <t>Crewkerne</t>
  </si>
  <si>
    <t>TMC</t>
  </si>
  <si>
    <t>Templecombe</t>
  </si>
  <si>
    <t>YVJ</t>
  </si>
  <si>
    <t>Yeovil Junction</t>
  </si>
  <si>
    <t>YVP</t>
  </si>
  <si>
    <t>Yeovil Pen Mill</t>
  </si>
  <si>
    <t>BBK</t>
  </si>
  <si>
    <t>Bilbrook</t>
  </si>
  <si>
    <t>CSL</t>
  </si>
  <si>
    <t>Codsall</t>
  </si>
  <si>
    <t>LAW</t>
  </si>
  <si>
    <t>Landywood</t>
  </si>
  <si>
    <t>PKG</t>
  </si>
  <si>
    <t>Penkridge</t>
  </si>
  <si>
    <t>CHW</t>
  </si>
  <si>
    <t>Chalkwell</t>
  </si>
  <si>
    <t>LES</t>
  </si>
  <si>
    <t>Leigh-On-Sea</t>
  </si>
  <si>
    <t>PRL</t>
  </si>
  <si>
    <t>Prittlewell</t>
  </si>
  <si>
    <t>SRY</t>
  </si>
  <si>
    <t>Shoeburyness</t>
  </si>
  <si>
    <t>SOC</t>
  </si>
  <si>
    <t>Southend Central</t>
  </si>
  <si>
    <t>SOE</t>
  </si>
  <si>
    <t>Southend East</t>
  </si>
  <si>
    <t>SOV</t>
  </si>
  <si>
    <t>Southend Victoria</t>
  </si>
  <si>
    <t>TPB</t>
  </si>
  <si>
    <t>Thorpe Bay</t>
  </si>
  <si>
    <t>WCF</t>
  </si>
  <si>
    <t>Westcliff</t>
  </si>
  <si>
    <t>ZCW</t>
  </si>
  <si>
    <t>Canada Water</t>
  </si>
  <si>
    <t>Southwark (London)</t>
  </si>
  <si>
    <t>DMK</t>
  </si>
  <si>
    <t>Denmark Hill</t>
  </si>
  <si>
    <t>EDW</t>
  </si>
  <si>
    <t>East Dulwich</t>
  </si>
  <si>
    <t>EPH</t>
  </si>
  <si>
    <t>Elephant &amp; Castle</t>
  </si>
  <si>
    <t>LBG</t>
  </si>
  <si>
    <t>London Bridge</t>
  </si>
  <si>
    <t>NWX</t>
  </si>
  <si>
    <t>New Cross</t>
  </si>
  <si>
    <t>NDL</t>
  </si>
  <si>
    <t>North Dulwich</t>
  </si>
  <si>
    <t>NHD</t>
  </si>
  <si>
    <t>Nunhead</t>
  </si>
  <si>
    <t>PMR</t>
  </si>
  <si>
    <t>Peckham Rye</t>
  </si>
  <si>
    <t>QRP</t>
  </si>
  <si>
    <t>Queen's Road Peckham</t>
  </si>
  <si>
    <t>ROE</t>
  </si>
  <si>
    <t>Rotherhithe</t>
  </si>
  <si>
    <t>SBM</t>
  </si>
  <si>
    <t>South Bermondsey</t>
  </si>
  <si>
    <t>SQE</t>
  </si>
  <si>
    <t>Surrey Quays</t>
  </si>
  <si>
    <t>SYH</t>
  </si>
  <si>
    <t>Sydenham Hill</t>
  </si>
  <si>
    <t>WDU</t>
  </si>
  <si>
    <t>West Dulwich</t>
  </si>
  <si>
    <t>AFS</t>
  </si>
  <si>
    <t>Ashford (Middlesex)</t>
  </si>
  <si>
    <t>KMP</t>
  </si>
  <si>
    <t>Kempton Park</t>
  </si>
  <si>
    <t>SHP</t>
  </si>
  <si>
    <t>Shepperton</t>
  </si>
  <si>
    <t>SNS</t>
  </si>
  <si>
    <t>Staines</t>
  </si>
  <si>
    <t>SUU</t>
  </si>
  <si>
    <t>Sunbury</t>
  </si>
  <si>
    <t>UPH</t>
  </si>
  <si>
    <t>Upper Halliford</t>
  </si>
  <si>
    <t>BWO</t>
  </si>
  <si>
    <t>Bricket Wood</t>
  </si>
  <si>
    <t>St. Albans</t>
  </si>
  <si>
    <t>HPD</t>
  </si>
  <si>
    <t>Harpenden</t>
  </si>
  <si>
    <t>HWW</t>
  </si>
  <si>
    <t>How Wood (Hertfordshire)</t>
  </si>
  <si>
    <t>PKT</t>
  </si>
  <si>
    <t>Park Street</t>
  </si>
  <si>
    <t>SAA</t>
  </si>
  <si>
    <t>St.Albans Abbey</t>
  </si>
  <si>
    <t>SAC</t>
  </si>
  <si>
    <t>St.Albans City</t>
  </si>
  <si>
    <t>BSE</t>
  </si>
  <si>
    <t>Bury St.Edmunds</t>
  </si>
  <si>
    <t>St. Edmundsbury</t>
  </si>
  <si>
    <t>ERL</t>
  </si>
  <si>
    <t>Earlestown</t>
  </si>
  <si>
    <t>ECL</t>
  </si>
  <si>
    <t>Eccleston Park</t>
  </si>
  <si>
    <t>GSW</t>
  </si>
  <si>
    <t>Garswood</t>
  </si>
  <si>
    <t>LEG</t>
  </si>
  <si>
    <t>Lea Green</t>
  </si>
  <si>
    <t>NLW</t>
  </si>
  <si>
    <t>Newton-Le-Willows</t>
  </si>
  <si>
    <t>RNF</t>
  </si>
  <si>
    <t>Rainford</t>
  </si>
  <si>
    <t>RNH</t>
  </si>
  <si>
    <t>Rainhill</t>
  </si>
  <si>
    <t>SNH</t>
  </si>
  <si>
    <t>St.Helens Central</t>
  </si>
  <si>
    <t>SHJ</t>
  </si>
  <si>
    <t>St.Helens Junction</t>
  </si>
  <si>
    <t>THH</t>
  </si>
  <si>
    <t>Thatto Heath</t>
  </si>
  <si>
    <t>STA</t>
  </si>
  <si>
    <t>SNE</t>
  </si>
  <si>
    <t>Stone</t>
  </si>
  <si>
    <t>BYB</t>
  </si>
  <si>
    <t>Blythe Bridge</t>
  </si>
  <si>
    <t>SVG</t>
  </si>
  <si>
    <t>BML</t>
  </si>
  <si>
    <t>Bramhall</t>
  </si>
  <si>
    <t>BDY</t>
  </si>
  <si>
    <t>Bredbury</t>
  </si>
  <si>
    <t>BNT</t>
  </si>
  <si>
    <t>Brinnington</t>
  </si>
  <si>
    <t>CHU</t>
  </si>
  <si>
    <t>Cheadle Hulme</t>
  </si>
  <si>
    <t>DVN</t>
  </si>
  <si>
    <t>Davenport</t>
  </si>
  <si>
    <t>GTY</t>
  </si>
  <si>
    <t>Gatley</t>
  </si>
  <si>
    <t>HAZ</t>
  </si>
  <si>
    <t>Hazel Grove</t>
  </si>
  <si>
    <t>HDG</t>
  </si>
  <si>
    <t>Heald Green</t>
  </si>
  <si>
    <t>HTC</t>
  </si>
  <si>
    <t>Heaton Chapel</t>
  </si>
  <si>
    <t>MPL</t>
  </si>
  <si>
    <t>Marple</t>
  </si>
  <si>
    <t>MDL</t>
  </si>
  <si>
    <t>Middlewood</t>
  </si>
  <si>
    <t>RDN</t>
  </si>
  <si>
    <t>Reddish North</t>
  </si>
  <si>
    <t>RDS</t>
  </si>
  <si>
    <t>Reddish South</t>
  </si>
  <si>
    <t>RML</t>
  </si>
  <si>
    <t>Romiley</t>
  </si>
  <si>
    <t>RSH</t>
  </si>
  <si>
    <t>Rose Hill (Marple)</t>
  </si>
  <si>
    <t>SPT</t>
  </si>
  <si>
    <t>SRN</t>
  </si>
  <si>
    <t>Strines</t>
  </si>
  <si>
    <t>WLY</t>
  </si>
  <si>
    <t>Woodley</t>
  </si>
  <si>
    <t>WSR</t>
  </si>
  <si>
    <t>Woodsmoor</t>
  </si>
  <si>
    <t>ALW</t>
  </si>
  <si>
    <t>Allen's West</t>
  </si>
  <si>
    <t>BIL</t>
  </si>
  <si>
    <t>Billingham</t>
  </si>
  <si>
    <t>EAG</t>
  </si>
  <si>
    <t>Eaglescliffe</t>
  </si>
  <si>
    <t>STK</t>
  </si>
  <si>
    <t>Stockton</t>
  </si>
  <si>
    <t>TBY</t>
  </si>
  <si>
    <t>Thornaby</t>
  </si>
  <si>
    <t>YRM</t>
  </si>
  <si>
    <t>Yarm</t>
  </si>
  <si>
    <t>BER</t>
  </si>
  <si>
    <t>Bearley</t>
  </si>
  <si>
    <t>CLV</t>
  </si>
  <si>
    <t>Claverdon</t>
  </si>
  <si>
    <t>DZY</t>
  </si>
  <si>
    <t>Danzey</t>
  </si>
  <si>
    <t>HNL</t>
  </si>
  <si>
    <t>Henley-In-Arden</t>
  </si>
  <si>
    <t>STY</t>
  </si>
  <si>
    <t>Stratford Pkway</t>
  </si>
  <si>
    <t>SAV</t>
  </si>
  <si>
    <t>Stratford-Upon-Avon</t>
  </si>
  <si>
    <t>TLK</t>
  </si>
  <si>
    <t>The Lakes</t>
  </si>
  <si>
    <t>WMC</t>
  </si>
  <si>
    <t>Wilmcote</t>
  </si>
  <si>
    <t>WDE</t>
  </si>
  <si>
    <t>Wood End</t>
  </si>
  <si>
    <t>WWW</t>
  </si>
  <si>
    <t>Wootton Wawen</t>
  </si>
  <si>
    <t>CDU</t>
  </si>
  <si>
    <t>Cam &amp; Dursley</t>
  </si>
  <si>
    <t>SHU</t>
  </si>
  <si>
    <t>Stonehouse</t>
  </si>
  <si>
    <t>STD</t>
  </si>
  <si>
    <t>DSM</t>
  </si>
  <si>
    <t>Darsham</t>
  </si>
  <si>
    <t>FLX</t>
  </si>
  <si>
    <t>Felixstowe</t>
  </si>
  <si>
    <t>MES</t>
  </si>
  <si>
    <t>SAX</t>
  </si>
  <si>
    <t>Saxmundham</t>
  </si>
  <si>
    <t>TRM</t>
  </si>
  <si>
    <t>Trimley</t>
  </si>
  <si>
    <t>WFI</t>
  </si>
  <si>
    <t>Westerfield</t>
  </si>
  <si>
    <t>WCM</t>
  </si>
  <si>
    <t>Wickham Market</t>
  </si>
  <si>
    <t>WDB</t>
  </si>
  <si>
    <t>Woodbridge</t>
  </si>
  <si>
    <t>SUN</t>
  </si>
  <si>
    <t>BAG</t>
  </si>
  <si>
    <t>Bagshot</t>
  </si>
  <si>
    <t>CAM</t>
  </si>
  <si>
    <t>Camberley</t>
  </si>
  <si>
    <t>FML</t>
  </si>
  <si>
    <t>Frimley</t>
  </si>
  <si>
    <t>BLM</t>
  </si>
  <si>
    <t>Belmont</t>
  </si>
  <si>
    <t>Sutton (London)</t>
  </si>
  <si>
    <t>CSH</t>
  </si>
  <si>
    <t>Carshalton</t>
  </si>
  <si>
    <t>CSB</t>
  </si>
  <si>
    <t>Carshalton Beeches</t>
  </si>
  <si>
    <t>CHE</t>
  </si>
  <si>
    <t>Cheam</t>
  </si>
  <si>
    <t>HCB</t>
  </si>
  <si>
    <t>Hackbridge</t>
  </si>
  <si>
    <t>SUO</t>
  </si>
  <si>
    <t>Sutton (Surrey)</t>
  </si>
  <si>
    <t>SUC</t>
  </si>
  <si>
    <t>Sutton Common</t>
  </si>
  <si>
    <t>WLT</t>
  </si>
  <si>
    <t>Wallington</t>
  </si>
  <si>
    <t>WSU</t>
  </si>
  <si>
    <t>West Sutton</t>
  </si>
  <si>
    <t>FAV</t>
  </si>
  <si>
    <t>Faversham</t>
  </si>
  <si>
    <t>KML</t>
  </si>
  <si>
    <t>Kemsley</t>
  </si>
  <si>
    <t>NGT</t>
  </si>
  <si>
    <t>Newington</t>
  </si>
  <si>
    <t>QBR</t>
  </si>
  <si>
    <t>Queenborough</t>
  </si>
  <si>
    <t>SEG</t>
  </si>
  <si>
    <t>Selling</t>
  </si>
  <si>
    <t>SSS</t>
  </si>
  <si>
    <t>Sheerness-On-Sea</t>
  </si>
  <si>
    <t>SIT</t>
  </si>
  <si>
    <t>Sittingbourne</t>
  </si>
  <si>
    <t>SWL</t>
  </si>
  <si>
    <t>TEY</t>
  </si>
  <si>
    <t>Teynham</t>
  </si>
  <si>
    <t>SWI</t>
  </si>
  <si>
    <t>AHN</t>
  </si>
  <si>
    <t>Ashton-Under-Lyne</t>
  </si>
  <si>
    <t>BDB</t>
  </si>
  <si>
    <t>Broadbottom</t>
  </si>
  <si>
    <t>DTN</t>
  </si>
  <si>
    <t>Denton</t>
  </si>
  <si>
    <t>FRF</t>
  </si>
  <si>
    <t>Fairfield</t>
  </si>
  <si>
    <t>FLF</t>
  </si>
  <si>
    <t>Flowery Field</t>
  </si>
  <si>
    <t>GDL</t>
  </si>
  <si>
    <t>Godley</t>
  </si>
  <si>
    <t>GUI</t>
  </si>
  <si>
    <t>Guide Bridge</t>
  </si>
  <si>
    <t>HTY</t>
  </si>
  <si>
    <t>Hattersley</t>
  </si>
  <si>
    <t>HYC</t>
  </si>
  <si>
    <t>Hyde Central</t>
  </si>
  <si>
    <t>HYT</t>
  </si>
  <si>
    <t>Hyde North</t>
  </si>
  <si>
    <t>MSL</t>
  </si>
  <si>
    <t>Mossley (Greater Manchester)</t>
  </si>
  <si>
    <t>NWN</t>
  </si>
  <si>
    <t>Newton For Hyde</t>
  </si>
  <si>
    <t>SYB</t>
  </si>
  <si>
    <t>Stalybridge</t>
  </si>
  <si>
    <t>TAM</t>
  </si>
  <si>
    <t>Tamworth Low Level</t>
  </si>
  <si>
    <t>WNE</t>
  </si>
  <si>
    <t>Wilnecote</t>
  </si>
  <si>
    <t>CAT</t>
  </si>
  <si>
    <t>Caterham</t>
  </si>
  <si>
    <t>DMS</t>
  </si>
  <si>
    <t>Dormans</t>
  </si>
  <si>
    <t>GDN</t>
  </si>
  <si>
    <t>Godstone</t>
  </si>
  <si>
    <t>HUR</t>
  </si>
  <si>
    <t>Hurst Green</t>
  </si>
  <si>
    <t>LFD</t>
  </si>
  <si>
    <t>Lingfield</t>
  </si>
  <si>
    <t>NUF</t>
  </si>
  <si>
    <t>Nutfield</t>
  </si>
  <si>
    <t>OXT</t>
  </si>
  <si>
    <t>Oxted</t>
  </si>
  <si>
    <t>UWL</t>
  </si>
  <si>
    <t>Upper Warlingham</t>
  </si>
  <si>
    <t>WHY</t>
  </si>
  <si>
    <t>Whyteleafe</t>
  </si>
  <si>
    <t>WHS</t>
  </si>
  <si>
    <t>Whyteleafe South</t>
  </si>
  <si>
    <t>WOH</t>
  </si>
  <si>
    <t>Woldingham</t>
  </si>
  <si>
    <t>TAU</t>
  </si>
  <si>
    <t>Taunton</t>
  </si>
  <si>
    <t>DWL</t>
  </si>
  <si>
    <t>Dawlish</t>
  </si>
  <si>
    <t>DWW</t>
  </si>
  <si>
    <t>Dawlish Warren</t>
  </si>
  <si>
    <t>NTA</t>
  </si>
  <si>
    <t>Newton Abbot</t>
  </si>
  <si>
    <t>SCS</t>
  </si>
  <si>
    <t>Starcross</t>
  </si>
  <si>
    <t>TGM</t>
  </si>
  <si>
    <t>Teignmouth</t>
  </si>
  <si>
    <t>OKN</t>
  </si>
  <si>
    <t>Oakengates</t>
  </si>
  <si>
    <t>TFC</t>
  </si>
  <si>
    <t>Telford Central</t>
  </si>
  <si>
    <t>WLN</t>
  </si>
  <si>
    <t>Wellington</t>
  </si>
  <si>
    <t>ALR</t>
  </si>
  <si>
    <t>Alresford</t>
  </si>
  <si>
    <t>CLT</t>
  </si>
  <si>
    <t>Clacton</t>
  </si>
  <si>
    <t>DVC</t>
  </si>
  <si>
    <t>Dovercourt</t>
  </si>
  <si>
    <t>FRI</t>
  </si>
  <si>
    <t>Frinton</t>
  </si>
  <si>
    <t>GRB</t>
  </si>
  <si>
    <t>Great Bentley</t>
  </si>
  <si>
    <t>HPQ</t>
  </si>
  <si>
    <t>Harwich International</t>
  </si>
  <si>
    <t>HWC</t>
  </si>
  <si>
    <t>Harwich Town</t>
  </si>
  <si>
    <t>KBX</t>
  </si>
  <si>
    <t>Kirby Cross</t>
  </si>
  <si>
    <t>MNG</t>
  </si>
  <si>
    <t>Manningtree</t>
  </si>
  <si>
    <t>MIS</t>
  </si>
  <si>
    <t>Mistley</t>
  </si>
  <si>
    <t>TLS</t>
  </si>
  <si>
    <t>Thorpe-le-Soken</t>
  </si>
  <si>
    <t>WON</t>
  </si>
  <si>
    <t>Walton-On-Naze</t>
  </si>
  <si>
    <t>WEE</t>
  </si>
  <si>
    <t>Weeley</t>
  </si>
  <si>
    <t>WRB</t>
  </si>
  <si>
    <t>Wrabness</t>
  </si>
  <si>
    <t>ADV</t>
  </si>
  <si>
    <t>Andover</t>
  </si>
  <si>
    <t>GRT</t>
  </si>
  <si>
    <t>Grateley</t>
  </si>
  <si>
    <t>DBG</t>
  </si>
  <si>
    <t>Mottisfont &amp; Dunbridge</t>
  </si>
  <si>
    <t>ROM</t>
  </si>
  <si>
    <t>Romsey</t>
  </si>
  <si>
    <t>ASC</t>
  </si>
  <si>
    <t>Ashchurch</t>
  </si>
  <si>
    <t>BCH</t>
  </si>
  <si>
    <t>Birchington-On-Sea</t>
  </si>
  <si>
    <t>BSR</t>
  </si>
  <si>
    <t>Broadstairs</t>
  </si>
  <si>
    <t>DMP</t>
  </si>
  <si>
    <t>Dumpton Park</t>
  </si>
  <si>
    <t>MAR</t>
  </si>
  <si>
    <t>Margate</t>
  </si>
  <si>
    <t>MSR</t>
  </si>
  <si>
    <t>Minster</t>
  </si>
  <si>
    <t>RAM</t>
  </si>
  <si>
    <t>Ramsgate</t>
  </si>
  <si>
    <t>WGA</t>
  </si>
  <si>
    <t>Westgate-On-Sea</t>
  </si>
  <si>
    <t>AGT</t>
  </si>
  <si>
    <t>Aldrington</t>
  </si>
  <si>
    <t>The City of Brighton and Hove</t>
  </si>
  <si>
    <t>BTN</t>
  </si>
  <si>
    <t>Brighton</t>
  </si>
  <si>
    <t>FMR</t>
  </si>
  <si>
    <t>Falmer</t>
  </si>
  <si>
    <t>HOV</t>
  </si>
  <si>
    <t>Hove</t>
  </si>
  <si>
    <t>LRB</t>
  </si>
  <si>
    <t>London Road Brighton</t>
  </si>
  <si>
    <t>MCB</t>
  </si>
  <si>
    <t>Moulsecoomb</t>
  </si>
  <si>
    <t>PLD</t>
  </si>
  <si>
    <t>Portslade</t>
  </si>
  <si>
    <t>PRP</t>
  </si>
  <si>
    <t>Preston Park</t>
  </si>
  <si>
    <t>CPK</t>
  </si>
  <si>
    <t>Carpenders Park</t>
  </si>
  <si>
    <t>CLW</t>
  </si>
  <si>
    <t>Chorleywood</t>
  </si>
  <si>
    <t>KGL</t>
  </si>
  <si>
    <t>King's Langley</t>
  </si>
  <si>
    <t>RIC</t>
  </si>
  <si>
    <t>Rickmansworth</t>
  </si>
  <si>
    <t>CFH</t>
  </si>
  <si>
    <t>Chafford Hundred</t>
  </si>
  <si>
    <t>ETL</t>
  </si>
  <si>
    <t>East Tilbury</t>
  </si>
  <si>
    <t>GRY</t>
  </si>
  <si>
    <t>Grays</t>
  </si>
  <si>
    <t>OCK</t>
  </si>
  <si>
    <t>Ockendon</t>
  </si>
  <si>
    <t>PFL</t>
  </si>
  <si>
    <t>Purfleet</t>
  </si>
  <si>
    <t>SFO</t>
  </si>
  <si>
    <t>Stanford-Le-Hope</t>
  </si>
  <si>
    <t>TIL</t>
  </si>
  <si>
    <t>Tilbury Town</t>
  </si>
  <si>
    <t>AYL</t>
  </si>
  <si>
    <t>Aylesford</t>
  </si>
  <si>
    <t>BMG</t>
  </si>
  <si>
    <t>Barming</t>
  </si>
  <si>
    <t>BRG</t>
  </si>
  <si>
    <t>Borough Green &amp; Wrotham</t>
  </si>
  <si>
    <t>EML</t>
  </si>
  <si>
    <t>East Malling</t>
  </si>
  <si>
    <t>HLB</t>
  </si>
  <si>
    <t>Hildenborough</t>
  </si>
  <si>
    <t>NHE</t>
  </si>
  <si>
    <t>New Hythe</t>
  </si>
  <si>
    <t>SDA</t>
  </si>
  <si>
    <t>Snodland</t>
  </si>
  <si>
    <t>TON</t>
  </si>
  <si>
    <t>Tonbridge</t>
  </si>
  <si>
    <t>WTR</t>
  </si>
  <si>
    <t>Wateringbury</t>
  </si>
  <si>
    <t>WMA</t>
  </si>
  <si>
    <t>West Malling</t>
  </si>
  <si>
    <t>PGN</t>
  </si>
  <si>
    <t>Paignton</t>
  </si>
  <si>
    <t>TQY</t>
  </si>
  <si>
    <t>Torquay</t>
  </si>
  <si>
    <t>TRR</t>
  </si>
  <si>
    <t>Torre</t>
  </si>
  <si>
    <t>BET</t>
  </si>
  <si>
    <t>Bethnal Green</t>
  </si>
  <si>
    <t>Tower Hamlets (London)</t>
  </si>
  <si>
    <t>CBH</t>
  </si>
  <si>
    <t>Cambridge Heath</t>
  </si>
  <si>
    <t>LHS</t>
  </si>
  <si>
    <t>Limehouse</t>
  </si>
  <si>
    <t>SDE</t>
  </si>
  <si>
    <t>Shadwell</t>
  </si>
  <si>
    <t>SDC</t>
  </si>
  <si>
    <t>Shoreditch High Street</t>
  </si>
  <si>
    <t>WPE</t>
  </si>
  <si>
    <t>Wapping</t>
  </si>
  <si>
    <t>ZLW</t>
  </si>
  <si>
    <t>Whitechapel</t>
  </si>
  <si>
    <t>ALT</t>
  </si>
  <si>
    <t>Altrincham</t>
  </si>
  <si>
    <t>CSR</t>
  </si>
  <si>
    <t>Chassen Road</t>
  </si>
  <si>
    <t>FLI</t>
  </si>
  <si>
    <t>Flixton</t>
  </si>
  <si>
    <t>HAL</t>
  </si>
  <si>
    <t>Hale</t>
  </si>
  <si>
    <t>HUP</t>
  </si>
  <si>
    <t>Humphrey Park</t>
  </si>
  <si>
    <t>NVR</t>
  </si>
  <si>
    <t>Navigation Road</t>
  </si>
  <si>
    <t>TRA</t>
  </si>
  <si>
    <t>Trafford Park</t>
  </si>
  <si>
    <t>URM</t>
  </si>
  <si>
    <t>Urmston</t>
  </si>
  <si>
    <t>MUF</t>
  </si>
  <si>
    <t>Manchester United Football Ground</t>
  </si>
  <si>
    <t>AHS</t>
  </si>
  <si>
    <t>Ashurst</t>
  </si>
  <si>
    <t>HIB</t>
  </si>
  <si>
    <t>High Brooms</t>
  </si>
  <si>
    <t>PDW</t>
  </si>
  <si>
    <t>Paddock Wood</t>
  </si>
  <si>
    <t>TBW</t>
  </si>
  <si>
    <t>AUD</t>
  </si>
  <si>
    <t>Audley End</t>
  </si>
  <si>
    <t>ESM</t>
  </si>
  <si>
    <t>Elsenham</t>
  </si>
  <si>
    <t>GRC</t>
  </si>
  <si>
    <t>Great Chesterford</t>
  </si>
  <si>
    <t>NWE</t>
  </si>
  <si>
    <t>Newport (Essex)</t>
  </si>
  <si>
    <t>SSD</t>
  </si>
  <si>
    <t>Stansted Airport</t>
  </si>
  <si>
    <t>SST</t>
  </si>
  <si>
    <t>Stansted Mountfitchet</t>
  </si>
  <si>
    <t>APF</t>
  </si>
  <si>
    <t>Appleford</t>
  </si>
  <si>
    <t>RAD</t>
  </si>
  <si>
    <t>Radley</t>
  </si>
  <si>
    <t>CFD</t>
  </si>
  <si>
    <t>Castleford</t>
  </si>
  <si>
    <t>FEA</t>
  </si>
  <si>
    <t>Featherstone</t>
  </si>
  <si>
    <t>FZW</t>
  </si>
  <si>
    <t>Fitzwilliam</t>
  </si>
  <si>
    <t>GLH</t>
  </si>
  <si>
    <t>Glasshoughton</t>
  </si>
  <si>
    <t>KNO</t>
  </si>
  <si>
    <t>Knottingley</t>
  </si>
  <si>
    <t>MRP</t>
  </si>
  <si>
    <t>Moorthorpe</t>
  </si>
  <si>
    <t>NOR</t>
  </si>
  <si>
    <t>Normanton</t>
  </si>
  <si>
    <t>OUT</t>
  </si>
  <si>
    <t>Outwood</t>
  </si>
  <si>
    <t>PFR</t>
  </si>
  <si>
    <t>Pontefract Baghill</t>
  </si>
  <si>
    <t>PFM</t>
  </si>
  <si>
    <t>Pontefract Monkhill</t>
  </si>
  <si>
    <t>POT</t>
  </si>
  <si>
    <t>Pontefract Tanshelf</t>
  </si>
  <si>
    <t>SNA</t>
  </si>
  <si>
    <t>Sandal And Agbrigg</t>
  </si>
  <si>
    <t>SES</t>
  </si>
  <si>
    <t>South Elmsall</t>
  </si>
  <si>
    <t>SHC</t>
  </si>
  <si>
    <t>Streethouse</t>
  </si>
  <si>
    <t>WKK</t>
  </si>
  <si>
    <t>Wakefield Kirkgate</t>
  </si>
  <si>
    <t>WKF</t>
  </si>
  <si>
    <t>Wakefield Westgate</t>
  </si>
  <si>
    <t>BLX</t>
  </si>
  <si>
    <t>Bloxwich</t>
  </si>
  <si>
    <t>BWN</t>
  </si>
  <si>
    <t>Bloxwich North</t>
  </si>
  <si>
    <t>WSL</t>
  </si>
  <si>
    <t>LEB</t>
  </si>
  <si>
    <t>Lea Bridge</t>
  </si>
  <si>
    <t>BHO</t>
  </si>
  <si>
    <t>Blackhorse Road</t>
  </si>
  <si>
    <t>Waltham Forest (London)</t>
  </si>
  <si>
    <t>CHI</t>
  </si>
  <si>
    <t>Chingford</t>
  </si>
  <si>
    <t>HIP</t>
  </si>
  <si>
    <t>Highams Park</t>
  </si>
  <si>
    <t>LEM</t>
  </si>
  <si>
    <t>Leyton Midland Road</t>
  </si>
  <si>
    <t>LER</t>
  </si>
  <si>
    <t>Leytonstone High Road</t>
  </si>
  <si>
    <t>SJS</t>
  </si>
  <si>
    <t>St.James' Street</t>
  </si>
  <si>
    <t>WHC</t>
  </si>
  <si>
    <t>Walthamstow Central</t>
  </si>
  <si>
    <t>WMW</t>
  </si>
  <si>
    <t>Walthamstow Queens Road</t>
  </si>
  <si>
    <t>WST</t>
  </si>
  <si>
    <t>Wood Street</t>
  </si>
  <si>
    <t>BAL</t>
  </si>
  <si>
    <t>Balham</t>
  </si>
  <si>
    <t>Wandsworth (London)</t>
  </si>
  <si>
    <t>BAK</t>
  </si>
  <si>
    <t>Battersea Park</t>
  </si>
  <si>
    <t>CLJ</t>
  </si>
  <si>
    <t>Clapham Junction</t>
  </si>
  <si>
    <t>EAD</t>
  </si>
  <si>
    <t>Earlsfield</t>
  </si>
  <si>
    <t>PUT</t>
  </si>
  <si>
    <t>Putney</t>
  </si>
  <si>
    <t>QRB</t>
  </si>
  <si>
    <t>Queenstown Road (Battersea)</t>
  </si>
  <si>
    <t>WSW</t>
  </si>
  <si>
    <t>Wandsworth Common</t>
  </si>
  <si>
    <t>WNT</t>
  </si>
  <si>
    <t>Wandsworth Town</t>
  </si>
  <si>
    <t>BWD</t>
  </si>
  <si>
    <t>Birchwood</t>
  </si>
  <si>
    <t>GLZ</t>
  </si>
  <si>
    <t>Glazebrook</t>
  </si>
  <si>
    <t>PDG</t>
  </si>
  <si>
    <t>Padgate</t>
  </si>
  <si>
    <t>SNK</t>
  </si>
  <si>
    <t>Sankey For Penketh</t>
  </si>
  <si>
    <t>WBQ</t>
  </si>
  <si>
    <t>Warrington Bank Quay</t>
  </si>
  <si>
    <t>WAC</t>
  </si>
  <si>
    <t>Warrington Central</t>
  </si>
  <si>
    <t>HTN</t>
  </si>
  <si>
    <t>Hatton</t>
  </si>
  <si>
    <t>LPW</t>
  </si>
  <si>
    <t>Lapworth</t>
  </si>
  <si>
    <t>LMS</t>
  </si>
  <si>
    <t>Leamington Spa</t>
  </si>
  <si>
    <t>WRW</t>
  </si>
  <si>
    <t>WRP</t>
  </si>
  <si>
    <t>Warwick Parkway</t>
  </si>
  <si>
    <t>BSH</t>
  </si>
  <si>
    <t>Bushey</t>
  </si>
  <si>
    <t>GSN</t>
  </si>
  <si>
    <t>Garston (Hertfordshire)</t>
  </si>
  <si>
    <t>WFH</t>
  </si>
  <si>
    <t>Watford High Street</t>
  </si>
  <si>
    <t>WFJ</t>
  </si>
  <si>
    <t>Watford Junction</t>
  </si>
  <si>
    <t>WFN</t>
  </si>
  <si>
    <t>Watford North</t>
  </si>
  <si>
    <t>BCC</t>
  </si>
  <si>
    <t>Beccles</t>
  </si>
  <si>
    <t>BRP</t>
  </si>
  <si>
    <t>Brampton (Suffolk)</t>
  </si>
  <si>
    <t>HAS</t>
  </si>
  <si>
    <t>Halesworth</t>
  </si>
  <si>
    <t>LWT</t>
  </si>
  <si>
    <t>Lowestoft</t>
  </si>
  <si>
    <t>OUN</t>
  </si>
  <si>
    <t>Oulton Broad North</t>
  </si>
  <si>
    <t>OUS</t>
  </si>
  <si>
    <t>Oulton Broad South</t>
  </si>
  <si>
    <t>SYT</t>
  </si>
  <si>
    <t>Somerleyton</t>
  </si>
  <si>
    <t>FNC</t>
  </si>
  <si>
    <t>Farncombe</t>
  </si>
  <si>
    <t>FNH</t>
  </si>
  <si>
    <t>Farnham</t>
  </si>
  <si>
    <t>GOD</t>
  </si>
  <si>
    <t>Godalming</t>
  </si>
  <si>
    <t>HSL</t>
  </si>
  <si>
    <t>Haslemere</t>
  </si>
  <si>
    <t>MLF</t>
  </si>
  <si>
    <t>Milford (Surrey)</t>
  </si>
  <si>
    <t>WTY</t>
  </si>
  <si>
    <t>Witley</t>
  </si>
  <si>
    <t>BRK</t>
  </si>
  <si>
    <t>Berwick (Sussex)</t>
  </si>
  <si>
    <t>BXD</t>
  </si>
  <si>
    <t>Buxted</t>
  </si>
  <si>
    <t>COH</t>
  </si>
  <si>
    <t>Crowborough</t>
  </si>
  <si>
    <t>ERI</t>
  </si>
  <si>
    <t>Eridge</t>
  </si>
  <si>
    <t>FRT</t>
  </si>
  <si>
    <t>Frant</t>
  </si>
  <si>
    <t>PEV</t>
  </si>
  <si>
    <t>Pevensey &amp; Westham</t>
  </si>
  <si>
    <t>PEB</t>
  </si>
  <si>
    <t>Pevensey Bay</t>
  </si>
  <si>
    <t>PLG</t>
  </si>
  <si>
    <t>Polegate</t>
  </si>
  <si>
    <t>UCK</t>
  </si>
  <si>
    <t>Uckfield</t>
  </si>
  <si>
    <t>WAD</t>
  </si>
  <si>
    <t>Wadhurst</t>
  </si>
  <si>
    <t>WEL</t>
  </si>
  <si>
    <t>BPK</t>
  </si>
  <si>
    <t>Brookman's Park</t>
  </si>
  <si>
    <t>CUF</t>
  </si>
  <si>
    <t>Cuffley</t>
  </si>
  <si>
    <t>HAT</t>
  </si>
  <si>
    <t>Hatfield</t>
  </si>
  <si>
    <t>WMG</t>
  </si>
  <si>
    <t>Welham Green</t>
  </si>
  <si>
    <t>WGC</t>
  </si>
  <si>
    <t>Welwyn Garden City</t>
  </si>
  <si>
    <t>WLW</t>
  </si>
  <si>
    <t>Welwyn North</t>
  </si>
  <si>
    <t>AMT</t>
  </si>
  <si>
    <t>Aldermaston</t>
  </si>
  <si>
    <t>HGD</t>
  </si>
  <si>
    <t>Hungerford</t>
  </si>
  <si>
    <t>KIT</t>
  </si>
  <si>
    <t>Kintbury</t>
  </si>
  <si>
    <t>MDG</t>
  </si>
  <si>
    <t>Midgham</t>
  </si>
  <si>
    <t>MOR</t>
  </si>
  <si>
    <t>Mortimer</t>
  </si>
  <si>
    <t>NBY</t>
  </si>
  <si>
    <t>Newbury</t>
  </si>
  <si>
    <t>NRC</t>
  </si>
  <si>
    <t>Newbury Racecourse</t>
  </si>
  <si>
    <t>PAN</t>
  </si>
  <si>
    <t>Pangbourne</t>
  </si>
  <si>
    <t>THA</t>
  </si>
  <si>
    <t>Thatcham</t>
  </si>
  <si>
    <t>THE</t>
  </si>
  <si>
    <t>Theale</t>
  </si>
  <si>
    <t>BAS</t>
  </si>
  <si>
    <t>Bere Alston</t>
  </si>
  <si>
    <t>BFE</t>
  </si>
  <si>
    <t>Bere Ferrers</t>
  </si>
  <si>
    <t>OKE</t>
  </si>
  <si>
    <t>Okehampton</t>
  </si>
  <si>
    <t>SMC</t>
  </si>
  <si>
    <t>Sampford Courtenay</t>
  </si>
  <si>
    <t>CNO</t>
  </si>
  <si>
    <t>Chetnole</t>
  </si>
  <si>
    <t>DCH</t>
  </si>
  <si>
    <t>Dorchester South</t>
  </si>
  <si>
    <t>DCW</t>
  </si>
  <si>
    <t>Dorchester West</t>
  </si>
  <si>
    <t>MDN</t>
  </si>
  <si>
    <t>Maiden Newton</t>
  </si>
  <si>
    <t>SHE</t>
  </si>
  <si>
    <t>Sherborne</t>
  </si>
  <si>
    <t>THO</t>
  </si>
  <si>
    <t>Thornford</t>
  </si>
  <si>
    <t>YET</t>
  </si>
  <si>
    <t>Yetminster</t>
  </si>
  <si>
    <t>APB</t>
  </si>
  <si>
    <t>Appley Bridge</t>
  </si>
  <si>
    <t>AUG</t>
  </si>
  <si>
    <t>Aughton Park</t>
  </si>
  <si>
    <t>BES</t>
  </si>
  <si>
    <t>Bescar Lane</t>
  </si>
  <si>
    <t>BCB</t>
  </si>
  <si>
    <t>Burscough Bridge</t>
  </si>
  <si>
    <t>BCJ</t>
  </si>
  <si>
    <t>Burscough Junction</t>
  </si>
  <si>
    <t>HSC</t>
  </si>
  <si>
    <t>Hoscar</t>
  </si>
  <si>
    <t>NLN</t>
  </si>
  <si>
    <t>New Lane</t>
  </si>
  <si>
    <t>OMS</t>
  </si>
  <si>
    <t>Ormskirk</t>
  </si>
  <si>
    <t>PBL</t>
  </si>
  <si>
    <t>Parbold</t>
  </si>
  <si>
    <t>RUF</t>
  </si>
  <si>
    <t>Rufford</t>
  </si>
  <si>
    <t>TWN</t>
  </si>
  <si>
    <t>Town Green</t>
  </si>
  <si>
    <t>UPL</t>
  </si>
  <si>
    <t>Upholland</t>
  </si>
  <si>
    <t>GNB</t>
  </si>
  <si>
    <t>Gainsborough Central</t>
  </si>
  <si>
    <t>GBL</t>
  </si>
  <si>
    <t>Gainsborough Lea Road</t>
  </si>
  <si>
    <t>MKR</t>
  </si>
  <si>
    <t>Market Rasen</t>
  </si>
  <si>
    <t>SXY</t>
  </si>
  <si>
    <t>Saxilby</t>
  </si>
  <si>
    <t>AUW</t>
  </si>
  <si>
    <t>Ascott-Under-Wychwood</t>
  </si>
  <si>
    <t>CBY</t>
  </si>
  <si>
    <t>Charlbury</t>
  </si>
  <si>
    <t>CME</t>
  </si>
  <si>
    <t>Combe</t>
  </si>
  <si>
    <t>FIN</t>
  </si>
  <si>
    <t>Finstock</t>
  </si>
  <si>
    <t>HND</t>
  </si>
  <si>
    <t>Handborough</t>
  </si>
  <si>
    <t>KGM</t>
  </si>
  <si>
    <t>Kingham</t>
  </si>
  <si>
    <t>SIP</t>
  </si>
  <si>
    <t>Shipton</t>
  </si>
  <si>
    <t>TAC</t>
  </si>
  <si>
    <t>Tackley</t>
  </si>
  <si>
    <t>UPW</t>
  </si>
  <si>
    <t>Upwey</t>
  </si>
  <si>
    <t>WEY</t>
  </si>
  <si>
    <t>Weymouth</t>
  </si>
  <si>
    <t>ATN</t>
  </si>
  <si>
    <t>Atherton</t>
  </si>
  <si>
    <t>BYN</t>
  </si>
  <si>
    <t>Bryn</t>
  </si>
  <si>
    <t>GST</t>
  </si>
  <si>
    <t>Gathurst</t>
  </si>
  <si>
    <t>HGF</t>
  </si>
  <si>
    <t>Hag Fold</t>
  </si>
  <si>
    <t>HIN</t>
  </si>
  <si>
    <t>Hindley</t>
  </si>
  <si>
    <t>INC</t>
  </si>
  <si>
    <t>Ince</t>
  </si>
  <si>
    <t>ORR</t>
  </si>
  <si>
    <t>Orrell</t>
  </si>
  <si>
    <t>PEM</t>
  </si>
  <si>
    <t>Pemberton</t>
  </si>
  <si>
    <t>WGN</t>
  </si>
  <si>
    <t>Wigan North Western</t>
  </si>
  <si>
    <t>WGW</t>
  </si>
  <si>
    <t>Wigan Wallgate</t>
  </si>
  <si>
    <t>AVF</t>
  </si>
  <si>
    <t>Avoncliff</t>
  </si>
  <si>
    <t>BDW</t>
  </si>
  <si>
    <t>Bedwyn</t>
  </si>
  <si>
    <t>BOA</t>
  </si>
  <si>
    <t>Bradford-On-Avon</t>
  </si>
  <si>
    <t>CPM</t>
  </si>
  <si>
    <t>Chippenham</t>
  </si>
  <si>
    <t>DEN</t>
  </si>
  <si>
    <t>Dean</t>
  </si>
  <si>
    <t>DMH</t>
  </si>
  <si>
    <t>Dilton Marsh</t>
  </si>
  <si>
    <t>MKM</t>
  </si>
  <si>
    <t>Melksham</t>
  </si>
  <si>
    <t>PEW</t>
  </si>
  <si>
    <t>Pewsey</t>
  </si>
  <si>
    <t>SAL</t>
  </si>
  <si>
    <t>Salisbury</t>
  </si>
  <si>
    <t>TIS</t>
  </si>
  <si>
    <t>Tisbury</t>
  </si>
  <si>
    <t>TRO</t>
  </si>
  <si>
    <t>Trowbridge</t>
  </si>
  <si>
    <t>WMN</t>
  </si>
  <si>
    <t>Warminster</t>
  </si>
  <si>
    <t>WSB</t>
  </si>
  <si>
    <t>Westbury</t>
  </si>
  <si>
    <t>BOE</t>
  </si>
  <si>
    <t>Botley</t>
  </si>
  <si>
    <t>MIC</t>
  </si>
  <si>
    <t>Micheldever</t>
  </si>
  <si>
    <t>SHW</t>
  </si>
  <si>
    <t>Shawford</t>
  </si>
  <si>
    <t>WIN</t>
  </si>
  <si>
    <t>ACT</t>
  </si>
  <si>
    <t>Ascot</t>
  </si>
  <si>
    <t>COO</t>
  </si>
  <si>
    <t>Cookham</t>
  </si>
  <si>
    <t>DAT</t>
  </si>
  <si>
    <t>Datchet</t>
  </si>
  <si>
    <t>FZP</t>
  </si>
  <si>
    <t>Furze Platt</t>
  </si>
  <si>
    <t>MAI</t>
  </si>
  <si>
    <t>Maidenhead</t>
  </si>
  <si>
    <t>SNG</t>
  </si>
  <si>
    <t>Sunningdale</t>
  </si>
  <si>
    <t>SNY</t>
  </si>
  <si>
    <t>Sunnymeads</t>
  </si>
  <si>
    <t>WNC</t>
  </si>
  <si>
    <t>Windsor &amp; Eton Central</t>
  </si>
  <si>
    <t>WNR</t>
  </si>
  <si>
    <t>Windsor &amp; Eton Riverside</t>
  </si>
  <si>
    <t>WRY</t>
  </si>
  <si>
    <t>Wraysbury</t>
  </si>
  <si>
    <t>BEB</t>
  </si>
  <si>
    <t>Bebington</t>
  </si>
  <si>
    <t>BID</t>
  </si>
  <si>
    <t>Bidston</t>
  </si>
  <si>
    <t>BKC</t>
  </si>
  <si>
    <t>Birkenhead Central</t>
  </si>
  <si>
    <t>BKQ</t>
  </si>
  <si>
    <t>Birkenhead Hamilton Square</t>
  </si>
  <si>
    <t>BKN</t>
  </si>
  <si>
    <t>Birkenhead North</t>
  </si>
  <si>
    <t>BKP</t>
  </si>
  <si>
    <t>Birkenhead Park</t>
  </si>
  <si>
    <t>BOM</t>
  </si>
  <si>
    <t>Bromborough</t>
  </si>
  <si>
    <t>BMR</t>
  </si>
  <si>
    <t>Bromborough Rake</t>
  </si>
  <si>
    <t>CNP</t>
  </si>
  <si>
    <t>Conway Park</t>
  </si>
  <si>
    <t>ERA</t>
  </si>
  <si>
    <t>Eastham Rake</t>
  </si>
  <si>
    <t>GNL</t>
  </si>
  <si>
    <t>Green Lane</t>
  </si>
  <si>
    <t>HSW</t>
  </si>
  <si>
    <t>Heswall</t>
  </si>
  <si>
    <t>HYK</t>
  </si>
  <si>
    <t>Hoylake</t>
  </si>
  <si>
    <t>LSW</t>
  </si>
  <si>
    <t>Leasowe</t>
  </si>
  <si>
    <t>MNR</t>
  </si>
  <si>
    <t>Manor Road</t>
  </si>
  <si>
    <t>MEO</t>
  </si>
  <si>
    <t>Meols</t>
  </si>
  <si>
    <t>MRT</t>
  </si>
  <si>
    <t>Moreton (Merseyside)</t>
  </si>
  <si>
    <t>NBN</t>
  </si>
  <si>
    <t>New Brighton</t>
  </si>
  <si>
    <t>PSL</t>
  </si>
  <si>
    <t>Port Sunlight</t>
  </si>
  <si>
    <t>RFY</t>
  </si>
  <si>
    <t>Rock Ferry</t>
  </si>
  <si>
    <t>SPI</t>
  </si>
  <si>
    <t>Spital</t>
  </si>
  <si>
    <t>UPT</t>
  </si>
  <si>
    <t>Upton</t>
  </si>
  <si>
    <t>WLG</t>
  </si>
  <si>
    <t>Wallasey Grove Road</t>
  </si>
  <si>
    <t>WLV</t>
  </si>
  <si>
    <t>Wallasey Village</t>
  </si>
  <si>
    <t>WKI</t>
  </si>
  <si>
    <t>West Kirby</t>
  </si>
  <si>
    <t>BKO</t>
  </si>
  <si>
    <t>Brookwood</t>
  </si>
  <si>
    <t>WBY</t>
  </si>
  <si>
    <t>West Byfleet</t>
  </si>
  <si>
    <t>WOK</t>
  </si>
  <si>
    <t>WPL</t>
  </si>
  <si>
    <t>Worplesdon</t>
  </si>
  <si>
    <t>EAR</t>
  </si>
  <si>
    <t>Earley</t>
  </si>
  <si>
    <t>TWY</t>
  </si>
  <si>
    <t>Twyford</t>
  </si>
  <si>
    <t>WGV</t>
  </si>
  <si>
    <t>Wargrave</t>
  </si>
  <si>
    <t>WNS</t>
  </si>
  <si>
    <t>Winnersh</t>
  </si>
  <si>
    <t>WTI</t>
  </si>
  <si>
    <t>Winnersh Triangle</t>
  </si>
  <si>
    <t>WKM</t>
  </si>
  <si>
    <t>WOF</t>
  </si>
  <si>
    <t>Worcester Foregate Street</t>
  </si>
  <si>
    <t>WOS</t>
  </si>
  <si>
    <t>Worcester Shrub Hill</t>
  </si>
  <si>
    <t>DUR</t>
  </si>
  <si>
    <t>Durrington-On-Sea</t>
  </si>
  <si>
    <t>EWR</t>
  </si>
  <si>
    <t>East Worthing</t>
  </si>
  <si>
    <t>GBS</t>
  </si>
  <si>
    <t>Goring-By-Sea</t>
  </si>
  <si>
    <t>WWO</t>
  </si>
  <si>
    <t>West Worthing</t>
  </si>
  <si>
    <t>WRH</t>
  </si>
  <si>
    <t>DTW</t>
  </si>
  <si>
    <t>Droitwich Spa</t>
  </si>
  <si>
    <t>EVE</t>
  </si>
  <si>
    <t>Evesham</t>
  </si>
  <si>
    <t>HBY</t>
  </si>
  <si>
    <t>Hartlebury</t>
  </si>
  <si>
    <t>HYB</t>
  </si>
  <si>
    <t>Honeybourne</t>
  </si>
  <si>
    <t>PSH</t>
  </si>
  <si>
    <t>Pershore</t>
  </si>
  <si>
    <t>BNE</t>
  </si>
  <si>
    <t>Bourne End</t>
  </si>
  <si>
    <t>HWY</t>
  </si>
  <si>
    <t>High Wycombe</t>
  </si>
  <si>
    <t>LTK</t>
  </si>
  <si>
    <t>Little Kimble</t>
  </si>
  <si>
    <t>MLW</t>
  </si>
  <si>
    <t>Marlow</t>
  </si>
  <si>
    <t>MRS</t>
  </si>
  <si>
    <t>Monks Risborough</t>
  </si>
  <si>
    <t>PRR</t>
  </si>
  <si>
    <t>Princes Risborough</t>
  </si>
  <si>
    <t>SDR</t>
  </si>
  <si>
    <t>Saunderton</t>
  </si>
  <si>
    <t>PFY</t>
  </si>
  <si>
    <t>Poulton-Le-Fylde</t>
  </si>
  <si>
    <t>BKD</t>
  </si>
  <si>
    <t>Blakedown</t>
  </si>
  <si>
    <t>KID</t>
  </si>
  <si>
    <t>Kidderminster</t>
  </si>
  <si>
    <t>POP</t>
  </si>
  <si>
    <t>Poppleton</t>
  </si>
  <si>
    <t>YRK</t>
  </si>
  <si>
    <r>
      <t xml:space="preserve">Proportion of station entrances and exits by rural-urban area type:
</t>
    </r>
    <r>
      <rPr>
        <sz val="12"/>
        <color rgb="FFCE1283"/>
        <rFont val="Calibri"/>
        <family val="2"/>
        <scheme val="minor"/>
      </rPr>
      <t>data from ORR Estimates of Station Usage www.orr.gov.uk/statistics/published-stats/station-usage-estimates</t>
    </r>
  </si>
  <si>
    <t>"other" urban LADs</t>
  </si>
  <si>
    <t>LADs with significant investment in CP1 (non-London)</t>
  </si>
  <si>
    <t>Expenditure for all 189 RUC3,4,5 and 6 "other" urban LADs (excluding London) for full package (£m)</t>
  </si>
  <si>
    <t>CP0</t>
  </si>
  <si>
    <t>Available LGF funding (£m)</t>
  </si>
  <si>
    <t>Proportion of full package assumed to be delivered by LGF investment in CP0</t>
  </si>
  <si>
    <t>Notes for Package LGF Cycling Investment</t>
  </si>
  <si>
    <t>PACKAGE: CYCLING COUNTERFACTUAL LGF INVESTMENT (Non-London "other" urban LADs (RUC3, 4, 5 or 6), excluding LADs with significant investment in CP0)</t>
  </si>
  <si>
    <t>CAPITAL</t>
  </si>
  <si>
    <t>REVENUE</t>
  </si>
  <si>
    <t>Expenditure for all 50 (non-London) RUC5 &amp; 6 LADs for full package (£m)</t>
  </si>
  <si>
    <t>Y1</t>
  </si>
  <si>
    <t>Y2</t>
  </si>
  <si>
    <t>Y3</t>
  </si>
  <si>
    <t>Y4</t>
  </si>
  <si>
    <t>Y5</t>
  </si>
  <si>
    <t xml:space="preserve">Units delivered in each year </t>
  </si>
  <si>
    <t>Cost per stage</t>
  </si>
  <si>
    <t>Average population of RUC6 non-London LADs</t>
  </si>
  <si>
    <t>Total population RUC6 including London</t>
  </si>
  <si>
    <t>Total population London</t>
  </si>
  <si>
    <t>Population RUC6 excluding London</t>
  </si>
  <si>
    <t>ANNUAL SPEND PER HEAD OF POPULATION IN AVERAGE RUC6 LAD WITH POPULATION OF 250,000</t>
  </si>
  <si>
    <t>ANNUAL SPEND PER HEAD OF POPULATION IN AVERAGE RUC4 LAD WITH POPULATION OF 150,000</t>
  </si>
  <si>
    <t>ANNUAL SPEND PER HEAD OF POPULATION IN AVERAGE RUC1 LAD WITH POPULATION OF 100,000</t>
  </si>
  <si>
    <t>These LADs may require substantial investment in lengthy segregated cycle paths alongside main roads radiating from small towns. Low population densities mean that the cost per stage is likely to be higher than for typical area-wide cycle networks, so categorised as flagship cycling links, with higher cost per stage. Construction expenditure of £2 million per year would provide ~2km of segregated cycle path alongside main road per year, or 40km by 2040.</t>
  </si>
  <si>
    <t>RUC1/2</t>
  </si>
  <si>
    <t>Ebike grants</t>
  </si>
  <si>
    <t>grants for 400 e-bikes</t>
  </si>
  <si>
    <t>Evidence review of European schemes published by Bicycle Association (Newson and Sloman 2019) suggests grants scheme could substantially increase sales of e-bikes. Assume e-bike grants scheme could double sales from 1 per 1000 to 1 per 500 population. So unit of delivery of grants for 400 e-bikes is sufficient for 200,000 population.</t>
  </si>
  <si>
    <t>This package is based on Package 2 Cycling Capital Town. It is split between all 189 non-London "other" urban LADs (RUC3, 4, 5 and 6), excluding 13 LADs with significant cycling investment in CP0. Only a small fraction of the whole package (&lt;4%) is delivered by the available £255m LGF funding.</t>
  </si>
  <si>
    <t>Y (include inall packages that contain revenue)</t>
  </si>
  <si>
    <t>E-bike grants</t>
  </si>
  <si>
    <t>Mass cycle rides/festivals/events</t>
  </si>
  <si>
    <t>Town centre walking infrastructure schemes</t>
  </si>
  <si>
    <t>comprehensive pedestrian infrastructure and built environment scheme for medium-sized town centre (e.g. Telford, Peterborough, Darlington).</t>
  </si>
  <si>
    <t>Flagship walking links</t>
  </si>
  <si>
    <t>Neighbourhood traffic calming schemes</t>
  </si>
  <si>
    <t>traffic calming for 100km of residential / distributor road (covering all suitable roads in area of ~60,000 residents)</t>
  </si>
  <si>
    <t>Average population of example town centres (Darlington, Peterborough and Telford) is approx 150,000. LADs in RUC5 and RUC6 have average population of about 250,000, and some may have more than one local 'town centre'. So assume that each LAD in this group does two town centre walking infrastructure schemes in CP1-4. In practice, schemes would be in different years in different LADs - allow for this by spreading the funding evenly over the period of the model.</t>
  </si>
  <si>
    <t>Copenhagen's Bicycle Strategy for 2011-2025 included 14 new bridges / tunnels for pedestrians and cyclists i.e. approximately one per year. This package provides fewer (2 every 5 years), since it is likely to be cost-effective to do other measures first. (Reference 2). Note that this expenditure duplicates expenditure on flagship cycling links in Package 1 of the cycling model.</t>
  </si>
  <si>
    <t>Assume all suitable roads receive traffic calming as part of a rolling programme. LADs in RUC5 and RUC6 have average population of about 250,000, so would need total expenditure of approx £6m (equivalent to 4 'units of delivery') to be completely traffic-calmed. Assume this is spread over 2020-2039.</t>
  </si>
  <si>
    <t>Average population of example town centres (Darlington, Peterborough and Telford) is approx 150,000. LADs in RUC3 and RUC4 have average population of close to 150,000. So assume that each LAD in this group does one town centre walking infrastructure scheme in CP1-4. In practice, schemes would be in different years in different LADs - allow for this by spreading the funding evenly over the period of the model.</t>
  </si>
  <si>
    <t>Copenhagen's Bicycle Strategy for 2011-2025 included 14 new bridges / tunnels for pedestrians and cyclists i.e. approximately one per year. This package provides for fewer and smaller flagship schemes (0.5 every 5 years), since it is likely to be cost-effective to do other measures first. Note that this expenditure duplicates expenditure on flagship cycling links in Package 2 of the cycling model.</t>
  </si>
  <si>
    <t>Assume all suitable roads receive traffic calming as part of a rolling programme. LADs in RUC3 and RUC4 have average population close to 150,000, so would need total expenditure of approx £3.75m (equivalent to 2.5 'units of delivery') to be completely traffic-calmed. Assume this is spread over 2020-2039.</t>
  </si>
  <si>
    <t>These LADs may require substantial investment in lengthy segregated pedestrian / cycle paths alongside main roads radiating from small towns. Construction expenditure of £2 million per year would provide ~2km of segregated pedestrian / cycle path alongside main road per year, or 40km by 2040. Note that this expenditure duplicates expenditure on flagship cycling links in Package 3 of the cycling model.</t>
  </si>
  <si>
    <t>Assume all suitable roads receive traffic calming as part of a rolling programme. LADs in RUC1 and RUC2 have average population of about 100-130,000, but some of this population may be dispersed over a wide area in villages, so assume total expenditure of approx £4.5m (equivalent to 3 'units of delivery') to be completely traffic-calmed. Assume this is spread over 2020-2039.</t>
  </si>
  <si>
    <t>Walking promotion</t>
  </si>
  <si>
    <t>Bus route enhancements</t>
  </si>
  <si>
    <t>kick-start funding for one bus route</t>
  </si>
  <si>
    <t>Concessionary fares</t>
  </si>
  <si>
    <t>1 million extra bus trips (of which 25% previously by car)</t>
  </si>
  <si>
    <t>Assume all suitable roads receive traffic calming as part of a rolling programme. LADs in RUC5 and RUC6 have average population of about 250,000, so would need total expediture of approx £6m (equivalent to 4 'units of delivery') to be completely traffic-calmed. Assume this is spread over 2020-2039.</t>
  </si>
  <si>
    <t>Assume walking promotion programme in all LADs with average cost of £100,000.</t>
  </si>
  <si>
    <t>Assume workplace travel programme in all LADs with average cost of £90,000. Note that this expenditure duplicates expenditure on workplace travel initiatives in Package 4 of the cycling model.</t>
  </si>
  <si>
    <t>Assume each LAD provides kick-start funding sufficient for one bus route per year</t>
  </si>
  <si>
    <t>Assume a new concessionary fares programme offering free travel to job-seekers for first two months in new job, or young people, or other target groups for which there is potential for a time-limited 'offer' to stimulate long-term behaviour change. At £1m per year, this amount of funding is approx £4 per head of population per year.</t>
  </si>
  <si>
    <t>Assume all suitable roads receive traffic calming as part of a rolling programme. LADs in RUC3 and RUC4 have average population close to 150,000, so would need total expediture of approx £3.75m (equivalent to 2.5 'units of delivery') to be completely traffic-calmed. Assume this is spread over 2020-2039.</t>
  </si>
  <si>
    <t>Assume workplace travel programme in all LADs with average cost of £90,000. Note that this expenditure duplicates expenditure on workplace travel initiatives in Package 5 of the cycling model.</t>
  </si>
  <si>
    <t>Assume build-up of a new concessionary fares programme offering free travel to job-seekers for first two months in new job, or young people, or other target groups for which there is potential for a time-limited 'offer' to stimulate long-term behaviour change. At £0.5m per year, this amount of funding is approx £3.50 per head of population per year.</t>
  </si>
  <si>
    <t>Assume all suitable roads receive traffic calming as part of a rolling programme. LADs in RUC1 and RUC2 have average population of about 130,000, but some of this population may be dispersed over a wide area in villages, so assume total expediture of approx £4.5m (equivalent to 3 'units of delivery') to be completely traffic-calmed. Assume this is spread over 2020-2039.</t>
  </si>
  <si>
    <t>Assume walking promotion programme in all LADs with average cost of £50,000.</t>
  </si>
  <si>
    <t>Assume each LAD provides kick-start funding sufficient for one bus route every two years</t>
  </si>
  <si>
    <t>Assume build-up of a new concessionary fares programme offering free travel to job-seekers for first two months in new job, or young people, or other target groups for which there is potential for a time-limited 'offer' to stimulate long-term behaviour change. At £0.4m per year, this amount of funding is approx £3.20 per head of population per year.</t>
  </si>
  <si>
    <t xml:space="preserve">P </t>
  </si>
  <si>
    <t>Led walks</t>
  </si>
  <si>
    <t>annual programme cost in one town</t>
  </si>
  <si>
    <t>Assume led walks programme in all LADs with average cost of £30,000.</t>
  </si>
  <si>
    <t>Assume build-up of a new concessionary fares programme offering free travel to job-seekers for first two months in new job, or young people, or other target groups for which there is potential for a time-limited 'offer' to stimulate long-term behaviour change. At £1m per year, this amount of funding is approx £4 per head of population per year.</t>
  </si>
  <si>
    <t>These LADs may require substantial investment in lengthy segregated pedestrian / cycle paths alongside main roads radiating from small towns. Construction expenditure of £2 million per year would provide ~2km of segregated pedestrian / cycle path alongside main road per year, or 40km by 2040. Note that this expenditure duplicates expenditure on flagship cycling links in Package 9 of the cycling model.</t>
  </si>
  <si>
    <t>Assume build-up of a new concessionary fares programme offering free travel to job-seekers for first two months in new job, or young people, or other target groups for which there is potential for a time-limited 'offer' to stimulate long-term behaviour change. When fully built up to £0.4m per year, this amount of funding is approx £3.20 per head of population per year.</t>
  </si>
  <si>
    <t>Expenditure for all 50 RUC5 &amp; 6 LADs for full package (£m)</t>
  </si>
  <si>
    <t>LADs in RUC5 and RUC6 have average population of about 250,000, which suggests around 100,000 households. Assume a rolling PTP programme, targeting 20% of the population each year (so each area is re-visited every five years)</t>
  </si>
  <si>
    <t>Assume workplace travel programme in all LADs with average cost of £90,000. Note that this expenditure duplicates expenditure on workplace travel initiatives in Package 10 of the cycling model.</t>
  </si>
  <si>
    <t>LADs in RUC3 and RUC4 have average population of about 150,000, which suggests around 60,000 households. Assume a rolling PTP programme, targeting 20% of the population each year (so each area is re-visited every five years)</t>
  </si>
  <si>
    <t>Assume workplace travel programme in all LADs with average cost of £90,000. Note that this expenditure duplicates expenditure on workplace travel initiatives in Package 11 of the cycling model.</t>
  </si>
  <si>
    <t>These LADs may require substantial investment in lengthy segregated pedestrian / cycle paths alongside main roads radiating from small towns. Construction expenditure of £2 million per year would provide ~2km of segregated pedestrian / cycle path alongside main road per year, or 40km by 2040. Note that this expenditure duplicates expenditure on flagship cycling links in Package 12 of the cycling model.</t>
  </si>
  <si>
    <t>LADs in RUC1 and RUC2 have average population of about 130,000, which suggests around 50,000 households, but some of this population may be dispersed over a wide area in villages. Assume a rolling PTP programme, targeting an assumed 25,000 households that are 'in scope' for PTP because living in villages / along public transport corridors every five years.</t>
  </si>
  <si>
    <t>PACKAGE 13: REVENUE CONURBATION (Conurbations RUC5 and RUC6)</t>
  </si>
  <si>
    <t>Units delivered in each year</t>
  </si>
  <si>
    <t>Notes for Package 13</t>
  </si>
  <si>
    <t>PACKAGE 14: REVENUE TOWN (Cities and towns, and urban with significant rural, RUC4 and RUC3)</t>
  </si>
  <si>
    <t>Notes for Package 14</t>
  </si>
  <si>
    <t>PACKAGE 16: REVENUE SMALL TOWN AND RURAL (Smaller towns and rural areas, RUC2 and RUC1)</t>
  </si>
  <si>
    <t>Notes for Package 16</t>
  </si>
  <si>
    <t>PACKAGE: WALKING COUNTERFACTUAL LGF INVESTMENT (Non-London "other" urban LADs (RUC3, 4, 5 or 6), excluding LADs with significant investment in CP0)</t>
  </si>
  <si>
    <t xml:space="preserve">Flagship scheme e.g. cycle / pedestrian bridge </t>
  </si>
  <si>
    <t>Expenditure for all 187 RUC3,4,5 and 6 "other" urban LADs (excluding London) for full package (£m)</t>
  </si>
  <si>
    <t>Notes for Package Walking Counterfactual LGF Investment</t>
  </si>
  <si>
    <t>This package is based on review of LEP data on types of LGF schemes that benefit walking. Schemes are poorly defined, but most common intervention-type is a shared use pedestrian/cycle path. The investment is split between all 187 non-London "other" urban LADs (RUC3, 4, 5 and 6), excluding 15 LADs with significant walking investment in CP0. Only a fraction of the whole package (&lt;13%) is delivered by the available £250m LGF funding.</t>
  </si>
  <si>
    <t>CYCLING</t>
  </si>
  <si>
    <t>INCLUDE IN 'ALL SOCIAL GROUPS' PACKAGES?</t>
  </si>
  <si>
    <t>Revenue TYPE C</t>
  </si>
  <si>
    <t>Assumed cost per stage</t>
  </si>
  <si>
    <t>WALKING</t>
  </si>
  <si>
    <t>ANNUAL SPEND PER CHILD IN AVERAGE RUC6 LAD WITH 19,000 5-10 YEAR OLDS</t>
  </si>
  <si>
    <t>Links to Schools</t>
  </si>
  <si>
    <t>infrastructure link for one school (i.e. for approx. 250 pupils)</t>
  </si>
  <si>
    <t>AA</t>
  </si>
  <si>
    <t>School streets closures / parking restraint</t>
  </si>
  <si>
    <t>one-off cost per primary school (i.e. per 250 pupils)</t>
  </si>
  <si>
    <t>Average number of 5-10 year olds is approx 19,000 in LADs in RUC5 and RUC6, equivalent to approx 75 primary schools. Assume that each LAD in this group does 5 Links to School schemes per year. Some schemes would serve more than one school, so most schools would be covered by or before end of CP3 (2034).</t>
  </si>
  <si>
    <t>Assume that each LAD in this group does 10 School streets closures per year. This means that two-thirds of schools (50 out of 75) are covered by end of CP1 (2024)</t>
  </si>
  <si>
    <t>ANNUAL SPEND PER CHILD IN AVERAGE RUC4 LAD WITH 10,000 5-10 YEAR OLDS</t>
  </si>
  <si>
    <t>Average number of 5-10 year olds is approx 10,000 in LADs in RUC3 and RUC4, equivalent to approx 40 primary schools. Assume that each LAD in this group does 3 Links to School schemes per year. Some schemes would serve more than one school, so most schools would be covered by middle of CP3 (2032).</t>
  </si>
  <si>
    <t>Assume that each LAD in this group does 6 School streets closures per year. This means that three-quarters of schools (30 out of 40) are covered by end of CP1 (2024)</t>
  </si>
  <si>
    <t>ANNUAL SPEND PER CHILD IN AVERAGE RUC1 LAD WITH 8,000 5-10 YEAR OLDS</t>
  </si>
  <si>
    <t>Average number of 5-10 year olds is approx 8,000 in LADs in RUC1 and RUC2, equivalent to approx 30 primary schools. Assume that each LAD in this group does 2 Links to School schemes per year. Some schemes would serve more than one school, so most schools would be covered by end of CP3 (2034).</t>
  </si>
  <si>
    <t>Assume that each LAD in this group does 4 School streets closures per year. This means that two-thirds of schools (20 out of 30) are covered by end of CP1 (2024)</t>
  </si>
  <si>
    <t>PACKAGE 4: CAP AND REV CONURBATION (Conurbations RUC5 and RUC6)</t>
  </si>
  <si>
    <t>School travel initiatives</t>
  </si>
  <si>
    <t>annual cost per school (i.e. per 250 pupils) for walking promotion campaign</t>
  </si>
  <si>
    <t>Average number of 5-10 year olds is approx 19,000 in LADs in RUC5 and RUC6, equivalent to approx 75 primary schools. Assume sufficient funding for all schools to have ongoing walking promotion campaign</t>
  </si>
  <si>
    <t>Assume that each LAD in this group does 5 Links to School schemes per year. Some schemes would serve more than one school, so most schools would be covered by or before end of CP3 (2034).</t>
  </si>
  <si>
    <t>PACKAGE 5: CAP AND REV TOWN (Cities and towns, and urban with significant rural, RUC4 and RUC3)</t>
  </si>
  <si>
    <t>Average number of 5-10 year olds is approx 10,000 in LADs in RUC3 and RUC4, equivalent to approx 40 primary schools. Assume sufficient funding for all schools to have ongoing walking promotion campaign</t>
  </si>
  <si>
    <t>Assume that each LAD in this group does 3 Links to School schemes per year. Some schemes would serve more than one school, so most schools would be covered by middle of CP3 (2032).</t>
  </si>
  <si>
    <t>PACKAGE 6: CAP AND REV SMALL TOWN AND RURAL (Smaller towns and rural areas, RUC2 and RUC1)</t>
  </si>
  <si>
    <t>Average number of 5-10 year olds is approx 8,000 in LADs in RUC1 and RUC2, equivalent to approx 30 primary schools. Assume sufficient funding for all schools to have ongoing walking promotion campaign</t>
  </si>
  <si>
    <t>Assume that each LAD in this group does 2 Links to School schemes per year. Some schemes would serve more than one school, so most schools would be covered by end of CP3 (2034).</t>
  </si>
  <si>
    <t>PACKAGE 7: REVENUE CONURBATION (Conurbations RUC5 and RUC6)</t>
  </si>
  <si>
    <t>PACKAGE 8: REVENUE TOWN (Cities and towns, and urban with significant rural, RUC4 and RUC3)</t>
  </si>
  <si>
    <t>PACKAGE 9: REVENUE SMALL TOWN AND RURAL (Smaller towns and rural areas, RUC2 and RUC1)</t>
  </si>
  <si>
    <t>RUC1/2/3</t>
  </si>
  <si>
    <t>station entries and exits (millions)</t>
  </si>
  <si>
    <t>RUC5/6 INCL LONDON</t>
  </si>
  <si>
    <t>LONDON</t>
  </si>
  <si>
    <t>RUC5/6 EXCL LONDON</t>
  </si>
  <si>
    <t>RUC4</t>
  </si>
  <si>
    <t>Analysis of ORR data shows about 20% of all station entrances/exits are to stations in conurbations outside London. TRL predicted 80,000 new cycle parking spaces needed across England by 2040, to allow for rail passenger growth. This implies about 16,000 cycle parking spaces in the 50 LADs in this group, or 16 spaces per year per LAD. However, TRL estimate does not allow for cycling growth, and over this 20 year period this may be substantially more than a doubling. Package therefore includes 50 cycle parking spaces per year per LAD. (Reference 3)</t>
  </si>
  <si>
    <t>Analysis of ORR data shows 22% of all station entrances/exits are to stations in LADs with Rural-Urban Classification 3 or 4 ('urban city and town' or 'urban with significant rural). TRL predicted 80,000 new cycle parking spaces needed across England by 2040, to allow for rail passenger growth. This implies about 18,000 cycle parking spaces in the 151 LADs in this group, or about 6 spaces per year per LAD. However, this seems low for some towns with RUC=4 (e.g. Bristol, Cambridge, Exeter, York etc), and TRL estimate does not allow for cycling growth (which over 20 years may be substantially more thn doubling), so this package includes 50 cycle parking spaces per control period per LAD.</t>
  </si>
  <si>
    <t>Analysis of ORR data shows 6% of all station entrances/exits are to stations in LADs with Rural-Urban Classification 1 or 2. TRL predicted 80,000 new cycle parking spaces needed across England by 2040, to allow for rail passenger growth. This implies about 4,800 cycle parking spaces in the 90 LADs in this group, or about 3 spaces per year per LAD. However, TRL estimate does not allow for cycling growth, so this package includes 5 cycle parking spaces per year per LAD. Note that many RUC1 and 2 LADs contain multiple small stations.</t>
  </si>
  <si>
    <t>Packages in cycling model</t>
  </si>
  <si>
    <t>Packages in walk to school model</t>
  </si>
  <si>
    <t>CYC</t>
  </si>
  <si>
    <t>W2S</t>
  </si>
  <si>
    <t>Packages in walking model</t>
  </si>
  <si>
    <t>Cycling Packages</t>
  </si>
  <si>
    <t>Annual cost (excluding ongoing maintenance costs)</t>
  </si>
  <si>
    <t>Cumulative stages per £M</t>
  </si>
  <si>
    <t>By 2025</t>
  </si>
  <si>
    <t>By 2040</t>
  </si>
  <si>
    <t>Walking Packages</t>
  </si>
  <si>
    <t>Walk to School Packages</t>
  </si>
  <si>
    <t>Package</t>
  </si>
  <si>
    <t>Package costs and cumulative stages over 5 years (to 2025) and over 30 years (to 2040)</t>
  </si>
  <si>
    <t>ALL 3 MODELS</t>
  </si>
  <si>
    <t>This spreadsheet includes details of all the packages in the three CWIS Investment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</si>
</sst>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8" formatCode="&quot;£&quot;#,##0.00;[Red]\-&quot;£&quot;#,##0.00"/>
    <numFmt numFmtId="43" formatCode="_-* #,##0.00_-;\-* #,##0.00_-;_-* &quot;-&quot;??_-;_-@_-"/>
    <numFmt numFmtId="164" formatCode="&quot;£&quot;#,##0"/>
    <numFmt numFmtId="165" formatCode="&quot;£&quot;#,##0_);[Red]\(&quot;£&quot;#,##0\)"/>
    <numFmt numFmtId="166" formatCode="&quot;£&quot;#,##0.0;[Red]\-&quot;£&quot;#,##0.0"/>
    <numFmt numFmtId="167" formatCode="#,##0.00;[Red]#,##0.00"/>
    <numFmt numFmtId="168" formatCode="#,##0;[Red]#,##0"/>
    <numFmt numFmtId="169" formatCode="#,##0.0;[Red]#,##0.0"/>
    <numFmt numFmtId="170" formatCode="0.0"/>
    <numFmt numFmtId="171" formatCode="[Red]&quot;E: &quot;#,##0;[Red]&quot;E: &quot;\-#,##0;[Blue]&quot;OK&quot;"/>
    <numFmt numFmtId="172" formatCode="_-* #,##0_-;\-* #,##0_-;_-* &quot;-&quot;??_-;_-@_-"/>
    <numFmt numFmtId="173" formatCode="&quot;£&quot;#,##0.00"/>
    <numFmt numFmtId="174" formatCode="0.0%"/>
    <numFmt numFmtId="175" formatCode="&quot;£&quot;#,##0;[Red]&quot;£&quot;#,##0"/>
    <numFmt numFmtId="176" formatCode="0.000"/>
  </numFmts>
  <fonts count="37" x14ac:knownFonts="1">
    <font>
      <sz val="11"/>
      <color theme="1"/>
      <name val="Calibri"/>
      <family val="2"/>
      <scheme val="minor"/>
    </font>
    <font>
      <sz val="9"/>
      <color theme="1"/>
      <name val="Calibri"/>
      <family val="2"/>
      <scheme val="minor"/>
    </font>
    <font>
      <sz val="10"/>
      <name val="Arial"/>
      <family val="2"/>
    </font>
    <font>
      <sz val="12"/>
      <color theme="0"/>
      <name val="Calibri"/>
      <family val="2"/>
      <scheme val="minor"/>
    </font>
    <font>
      <b/>
      <sz val="12"/>
      <color theme="0"/>
      <name val="Calibri"/>
      <family val="2"/>
      <scheme val="minor"/>
    </font>
    <font>
      <sz val="10"/>
      <color theme="0"/>
      <name val="Calibri"/>
      <family val="2"/>
      <scheme val="minor"/>
    </font>
    <font>
      <sz val="10"/>
      <name val="Calibri"/>
      <family val="2"/>
      <scheme val="minor"/>
    </font>
    <font>
      <sz val="10"/>
      <color theme="1"/>
      <name val="Calibri"/>
      <family val="2"/>
      <scheme val="minor"/>
    </font>
    <font>
      <sz val="11"/>
      <color theme="0" tint="-0.499984740745262"/>
      <name val="Calibri"/>
      <family val="2"/>
      <scheme val="minor"/>
    </font>
    <font>
      <b/>
      <i/>
      <sz val="11"/>
      <color theme="0" tint="-0.499984740745262"/>
      <name val="Calibri"/>
      <family val="2"/>
      <scheme val="minor"/>
    </font>
    <font>
      <sz val="11"/>
      <color indexed="8"/>
      <name val="Calibri"/>
      <family val="2"/>
      <scheme val="minor"/>
    </font>
    <font>
      <b/>
      <sz val="10"/>
      <name val="Arial"/>
      <family val="2"/>
    </font>
    <font>
      <sz val="9"/>
      <color theme="0" tint="-0.499984740745262"/>
      <name val="Calibri"/>
      <family val="2"/>
      <scheme val="minor"/>
    </font>
    <font>
      <sz val="10"/>
      <color rgb="FFCE1283"/>
      <name val="Calibri"/>
      <family val="2"/>
      <scheme val="minor"/>
    </font>
    <font>
      <b/>
      <sz val="10"/>
      <color theme="1"/>
      <name val="Calibri"/>
      <family val="2"/>
      <scheme val="minor"/>
    </font>
    <font>
      <b/>
      <sz val="12"/>
      <name val="Arial"/>
      <family val="2"/>
    </font>
    <font>
      <b/>
      <sz val="11"/>
      <color theme="1"/>
      <name val="Calibri"/>
      <family val="2"/>
      <scheme val="minor"/>
    </font>
    <font>
      <sz val="11"/>
      <color theme="0"/>
      <name val="Calibri"/>
      <family val="2"/>
      <scheme val="minor"/>
    </font>
    <font>
      <sz val="10"/>
      <color indexed="8"/>
      <name val="Arial"/>
      <family val="2"/>
    </font>
    <font>
      <b/>
      <sz val="11"/>
      <color theme="0"/>
      <name val="Calibri"/>
      <family val="2"/>
    </font>
    <font>
      <b/>
      <sz val="11"/>
      <color rgb="FFFF0000"/>
      <name val="Calibri"/>
      <family val="2"/>
    </font>
    <font>
      <sz val="11"/>
      <color indexed="8"/>
      <name val="Calibri"/>
      <family val="2"/>
    </font>
    <font>
      <sz val="11"/>
      <color rgb="FFFF0000"/>
      <name val="Calibri"/>
      <family val="2"/>
    </font>
    <font>
      <sz val="10"/>
      <name val="Calibri"/>
      <family val="2"/>
    </font>
    <font>
      <sz val="10"/>
      <color rgb="FFFF0000"/>
      <name val="Calibri"/>
      <family val="2"/>
      <scheme val="minor"/>
    </font>
    <font>
      <sz val="16"/>
      <color rgb="FFCE1283"/>
      <name val="Calibri"/>
      <family val="2"/>
      <scheme val="minor"/>
    </font>
    <font>
      <sz val="12"/>
      <color rgb="FFCE1283"/>
      <name val="Calibri"/>
      <family val="2"/>
      <scheme val="minor"/>
    </font>
    <font>
      <b/>
      <sz val="11"/>
      <color rgb="FFCE1283"/>
      <name val="Calibri"/>
      <family val="2"/>
    </font>
    <font>
      <sz val="14"/>
      <color theme="0"/>
      <name val="Calibri"/>
      <family val="2"/>
      <scheme val="minor"/>
    </font>
    <font>
      <sz val="11"/>
      <color rgb="FFFF0000"/>
      <name val="Calibri"/>
      <family val="2"/>
      <scheme val="minor"/>
    </font>
    <font>
      <sz val="72"/>
      <color rgb="FFFF0000"/>
      <name val="Calibri"/>
      <family val="2"/>
      <scheme val="minor"/>
    </font>
    <font>
      <sz val="10"/>
      <name val="Calibri"/>
      <family val="2"/>
      <scheme val="minor"/>
    </font>
    <font>
      <b/>
      <sz val="18"/>
      <name val="Calibri"/>
      <family val="2"/>
      <scheme val="minor"/>
    </font>
    <font>
      <sz val="10"/>
      <color theme="1"/>
      <name val="Arial"/>
      <family val="2"/>
    </font>
    <font>
      <sz val="16"/>
      <color theme="0" tint="-0.34998626667073579"/>
      <name val="Calibri"/>
      <family val="2"/>
      <scheme val="minor"/>
    </font>
    <font>
      <b/>
      <sz val="22"/>
      <color theme="1"/>
      <name val="Calibri"/>
      <family val="2"/>
      <scheme val="minor"/>
    </font>
    <font>
      <sz val="22"/>
      <color theme="1"/>
      <name val="Calibri"/>
      <family val="2"/>
      <scheme val="minor"/>
    </font>
  </fonts>
  <fills count="13">
    <fill>
      <patternFill patternType="none"/>
    </fill>
    <fill>
      <patternFill patternType="gray125"/>
    </fill>
    <fill>
      <patternFill patternType="solid">
        <fgColor rgb="FFCE1283"/>
        <bgColor indexed="64"/>
      </patternFill>
    </fill>
    <fill>
      <patternFill patternType="solid">
        <fgColor rgb="FFFFE1FF"/>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1" tint="4.9989318521683403E-2"/>
        <bgColor indexed="0"/>
      </patternFill>
    </fill>
    <fill>
      <patternFill patternType="solid">
        <fgColor theme="0"/>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22"/>
      </top>
      <bottom style="thin">
        <color indexed="22"/>
      </bottom>
      <diagonal/>
    </border>
    <border>
      <left style="medium">
        <color indexed="64"/>
      </left>
      <right style="medium">
        <color indexed="64"/>
      </right>
      <top style="thin">
        <color indexed="22"/>
      </top>
      <bottom style="thick">
        <color indexed="64"/>
      </bottom>
      <diagonal/>
    </border>
    <border>
      <left style="medium">
        <color indexed="64"/>
      </left>
      <right/>
      <top style="thin">
        <color indexed="22"/>
      </top>
      <bottom/>
      <diagonal/>
    </border>
    <border>
      <left style="thin">
        <color auto="1"/>
      </left>
      <right style="thin">
        <color indexed="64"/>
      </right>
      <top style="thin">
        <color auto="1"/>
      </top>
      <bottom style="thin">
        <color indexed="64"/>
      </bottom>
      <diagonal/>
    </border>
    <border>
      <left style="thin">
        <color rgb="FF000000"/>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auto="1"/>
      </top>
      <bottom style="thin">
        <color rgb="FF000000"/>
      </bottom>
      <diagonal/>
    </border>
    <border>
      <left style="thin">
        <color auto="1"/>
      </left>
      <right style="thin">
        <color indexed="64"/>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bottom style="thin">
        <color indexed="22"/>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10" fillId="0" borderId="0"/>
    <xf numFmtId="0" fontId="7" fillId="0" borderId="0"/>
    <xf numFmtId="0" fontId="18" fillId="0" borderId="0"/>
    <xf numFmtId="0" fontId="18" fillId="0" borderId="0"/>
    <xf numFmtId="43" fontId="7" fillId="0" borderId="0" applyFont="0" applyFill="0" applyBorder="0" applyAlignment="0" applyProtection="0"/>
    <xf numFmtId="171" fontId="23" fillId="0" borderId="0">
      <alignment horizontal="center" vertical="center"/>
    </xf>
  </cellStyleXfs>
  <cellXfs count="367">
    <xf numFmtId="0" fontId="0" fillId="0" borderId="0" xfId="0"/>
    <xf numFmtId="0" fontId="0" fillId="0" borderId="0" xfId="0" applyAlignment="1">
      <alignment horizontal="center"/>
    </xf>
    <xf numFmtId="0" fontId="1" fillId="0" borderId="0" xfId="0" applyFont="1" applyAlignment="1">
      <alignment horizontal="center"/>
    </xf>
    <xf numFmtId="0" fontId="3" fillId="0" borderId="2" xfId="1" applyFont="1" applyFill="1" applyBorder="1" applyAlignment="1">
      <alignment horizontal="left" wrapText="1"/>
    </xf>
    <xf numFmtId="0" fontId="4" fillId="0" borderId="3" xfId="1" applyFont="1" applyFill="1" applyBorder="1" applyAlignment="1">
      <alignment horizontal="left"/>
    </xf>
    <xf numFmtId="164" fontId="4" fillId="0" borderId="4" xfId="1" applyNumberFormat="1" applyFont="1" applyFill="1" applyBorder="1" applyAlignment="1">
      <alignment horizontal="center" wrapText="1"/>
    </xf>
    <xf numFmtId="0" fontId="4" fillId="0" borderId="4" xfId="1" applyFont="1" applyFill="1" applyBorder="1" applyAlignment="1">
      <alignment horizontal="center" wrapText="1"/>
    </xf>
    <xf numFmtId="0" fontId="5" fillId="0" borderId="0" xfId="1" applyFont="1" applyFill="1" applyAlignment="1"/>
    <xf numFmtId="0" fontId="6" fillId="0" borderId="5" xfId="1" applyFont="1" applyFill="1" applyBorder="1" applyAlignment="1">
      <alignment horizontal="center" vertical="center" wrapText="1"/>
    </xf>
    <xf numFmtId="0" fontId="7" fillId="0" borderId="1" xfId="1" applyFont="1" applyFill="1" applyBorder="1" applyAlignment="1">
      <alignment horizontal="left" vertical="top"/>
    </xf>
    <xf numFmtId="0" fontId="7" fillId="0" borderId="1" xfId="1" applyFont="1" applyFill="1" applyBorder="1" applyAlignment="1">
      <alignment horizontal="left" vertical="top" wrapText="1"/>
    </xf>
    <xf numFmtId="0" fontId="7" fillId="0" borderId="1" xfId="1" applyFont="1" applyFill="1" applyBorder="1" applyAlignment="1">
      <alignment horizontal="center" vertical="center" wrapText="1"/>
    </xf>
    <xf numFmtId="6" fontId="7" fillId="0" borderId="1" xfId="1" applyNumberFormat="1" applyFont="1" applyFill="1" applyBorder="1" applyAlignment="1">
      <alignment horizontal="center" vertical="center" wrapText="1"/>
    </xf>
    <xf numFmtId="0" fontId="7" fillId="0" borderId="0" xfId="0" applyFont="1" applyAlignment="1">
      <alignment horizontal="center" vertical="center" wrapText="1"/>
    </xf>
    <xf numFmtId="6" fontId="7" fillId="3"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6" fillId="0" borderId="0" xfId="1" applyFont="1" applyFill="1" applyAlignment="1"/>
    <xf numFmtId="165" fontId="7" fillId="0" borderId="1" xfId="1" applyNumberFormat="1" applyFont="1" applyFill="1" applyBorder="1" applyAlignment="1">
      <alignment horizontal="center" vertical="center" wrapText="1"/>
    </xf>
    <xf numFmtId="8" fontId="6" fillId="0" borderId="0" xfId="1" applyNumberFormat="1" applyFont="1" applyFill="1" applyAlignment="1"/>
    <xf numFmtId="0" fontId="7" fillId="0" borderId="0" xfId="0" applyFont="1" applyAlignment="1">
      <alignment horizontal="center" vertical="center"/>
    </xf>
    <xf numFmtId="0" fontId="6" fillId="0" borderId="0" xfId="1" applyFont="1" applyFill="1" applyAlignment="1">
      <alignment wrapText="1"/>
    </xf>
    <xf numFmtId="0" fontId="6" fillId="0" borderId="0" xfId="1" applyFont="1" applyFill="1" applyAlignment="1">
      <alignment horizontal="left" vertical="top"/>
    </xf>
    <xf numFmtId="0" fontId="6" fillId="0" borderId="0" xfId="1" applyFont="1" applyFill="1" applyAlignment="1">
      <alignment horizontal="center" vertical="center" wrapText="1"/>
    </xf>
    <xf numFmtId="164" fontId="6" fillId="0" borderId="0" xfId="1" applyNumberFormat="1" applyFont="1" applyFill="1" applyAlignment="1">
      <alignment horizontal="center" vertical="center" wrapText="1"/>
    </xf>
    <xf numFmtId="0" fontId="2" fillId="0" borderId="0" xfId="1" applyFill="1" applyAlignment="1"/>
    <xf numFmtId="0" fontId="7" fillId="0" borderId="0" xfId="0" applyFont="1"/>
    <xf numFmtId="6" fontId="7" fillId="0" borderId="1" xfId="0" applyNumberFormat="1" applyFont="1" applyFill="1" applyBorder="1" applyAlignment="1">
      <alignment horizontal="center"/>
    </xf>
    <xf numFmtId="6" fontId="7" fillId="0" borderId="1" xfId="0" applyNumberFormat="1" applyFont="1"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vertical="center"/>
    </xf>
    <xf numFmtId="0" fontId="0" fillId="0" borderId="0" xfId="0"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horizontal="center"/>
    </xf>
    <xf numFmtId="6" fontId="7" fillId="0" borderId="0" xfId="0" applyNumberFormat="1" applyFont="1" applyAlignment="1">
      <alignment horizontal="center" vertical="center"/>
    </xf>
    <xf numFmtId="0" fontId="0" fillId="0" borderId="0" xfId="0" applyAlignment="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left"/>
    </xf>
    <xf numFmtId="0" fontId="7" fillId="0" borderId="1" xfId="0" applyFont="1" applyFill="1" applyBorder="1" applyAlignment="1">
      <alignment horizontal="left"/>
    </xf>
    <xf numFmtId="165" fontId="7"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7" fillId="0" borderId="1" xfId="1" quotePrefix="1" applyNumberFormat="1" applyFont="1" applyFill="1" applyBorder="1" applyAlignment="1">
      <alignment horizontal="left" vertical="center" wrapText="1"/>
    </xf>
    <xf numFmtId="166" fontId="7"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0" fillId="0" borderId="0" xfId="0" applyAlignment="1">
      <alignment wrapText="1"/>
    </xf>
    <xf numFmtId="0" fontId="1" fillId="0" borderId="0" xfId="0" applyFont="1" applyFill="1" applyBorder="1"/>
    <xf numFmtId="0" fontId="1" fillId="0" borderId="0" xfId="0" applyFont="1" applyFill="1" applyBorder="1" applyAlignment="1">
      <alignment horizontal="center" wrapText="1"/>
    </xf>
    <xf numFmtId="0" fontId="7" fillId="0" borderId="0" xfId="0" quotePrefix="1"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1" fontId="7" fillId="0" borderId="0" xfId="0" applyNumberFormat="1" applyFont="1" applyFill="1" applyBorder="1" applyAlignment="1">
      <alignment horizontal="center"/>
    </xf>
    <xf numFmtId="0" fontId="10" fillId="0" borderId="0" xfId="2"/>
    <xf numFmtId="3" fontId="10" fillId="0" borderId="0" xfId="2" applyNumberFormat="1"/>
    <xf numFmtId="0" fontId="8" fillId="5" borderId="1" xfId="0" applyFont="1" applyFill="1" applyBorder="1" applyAlignment="1">
      <alignment horizontal="center" vertical="center"/>
    </xf>
    <xf numFmtId="0" fontId="14" fillId="0" borderId="0" xfId="0" applyFont="1"/>
    <xf numFmtId="0" fontId="14" fillId="0" borderId="1" xfId="0" applyFont="1" applyFill="1" applyBorder="1" applyAlignment="1">
      <alignment horizontal="center" vertical="center"/>
    </xf>
    <xf numFmtId="165" fontId="7" fillId="0" borderId="1" xfId="1" applyNumberFormat="1" applyFont="1" applyBorder="1" applyAlignment="1">
      <alignment horizontal="center" vertical="center" wrapText="1"/>
    </xf>
    <xf numFmtId="6" fontId="7" fillId="0" borderId="1" xfId="1"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0" fontId="6" fillId="0" borderId="1" xfId="1" applyFont="1" applyFill="1" applyBorder="1" applyAlignment="1">
      <alignment horizontal="center"/>
    </xf>
    <xf numFmtId="0" fontId="2" fillId="0" borderId="1" xfId="1" applyFill="1" applyBorder="1" applyAlignment="1">
      <alignment horizontal="center"/>
    </xf>
    <xf numFmtId="0" fontId="2" fillId="0" borderId="0" xfId="1" applyFill="1" applyAlignment="1">
      <alignment horizontal="center"/>
    </xf>
    <xf numFmtId="0" fontId="7" fillId="0" borderId="1" xfId="1" applyNumberFormat="1" applyFont="1" applyBorder="1" applyAlignment="1">
      <alignment horizontal="left" vertical="center" wrapText="1"/>
    </xf>
    <xf numFmtId="167" fontId="7" fillId="0" borderId="1" xfId="0" applyNumberFormat="1" applyFont="1" applyFill="1" applyBorder="1" applyAlignment="1">
      <alignment horizontal="center" vertical="center"/>
    </xf>
    <xf numFmtId="165" fontId="7" fillId="0" borderId="1" xfId="1" applyNumberFormat="1" applyFont="1" applyBorder="1" applyAlignment="1">
      <alignment horizontal="left" vertical="center" wrapText="1"/>
    </xf>
    <xf numFmtId="0" fontId="7" fillId="0" borderId="1" xfId="0" applyFont="1" applyBorder="1"/>
    <xf numFmtId="0" fontId="7" fillId="0" borderId="1" xfId="0" applyFont="1" applyFill="1" applyBorder="1" applyAlignment="1">
      <alignment horizontal="left" vertical="center" wrapText="1"/>
    </xf>
    <xf numFmtId="165" fontId="7" fillId="0" borderId="7" xfId="1" applyNumberFormat="1" applyFont="1" applyBorder="1" applyAlignment="1">
      <alignment horizontal="center" vertical="center" wrapText="1"/>
    </xf>
    <xf numFmtId="0" fontId="15" fillId="0" borderId="0" xfId="2" applyFont="1" applyAlignment="1">
      <alignment horizontal="left" vertical="center"/>
    </xf>
    <xf numFmtId="0" fontId="2" fillId="0" borderId="0" xfId="2" applyFont="1"/>
    <xf numFmtId="168"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6" fontId="7" fillId="0" borderId="0" xfId="0" applyNumberFormat="1" applyFont="1" applyBorder="1" applyAlignment="1">
      <alignment horizontal="center" vertical="center"/>
    </xf>
    <xf numFmtId="0" fontId="0" fillId="0" borderId="0" xfId="0" applyFill="1" applyBorder="1" applyAlignment="1"/>
    <xf numFmtId="170" fontId="7" fillId="0" borderId="1" xfId="0" applyNumberFormat="1" applyFont="1" applyFill="1" applyBorder="1" applyAlignment="1">
      <alignment horizontal="center" vertical="center"/>
    </xf>
    <xf numFmtId="0" fontId="0" fillId="0" borderId="0" xfId="0" applyBorder="1"/>
    <xf numFmtId="0" fontId="17" fillId="7" borderId="0" xfId="0" applyFont="1" applyFill="1" applyAlignment="1">
      <alignment vertical="center"/>
    </xf>
    <xf numFmtId="0" fontId="7" fillId="0" borderId="0" xfId="3"/>
    <xf numFmtId="3" fontId="7" fillId="0" borderId="0" xfId="3" applyNumberFormat="1"/>
    <xf numFmtId="0" fontId="19" fillId="8" borderId="9" xfId="4" applyFont="1" applyFill="1" applyBorder="1" applyAlignment="1">
      <alignment horizontal="center" vertical="top"/>
    </xf>
    <xf numFmtId="0" fontId="19" fillId="8" borderId="9" xfId="4" applyFont="1" applyFill="1" applyBorder="1" applyAlignment="1">
      <alignment horizontal="center" vertical="top" wrapText="1"/>
    </xf>
    <xf numFmtId="171" fontId="7" fillId="0" borderId="0" xfId="3" applyNumberFormat="1"/>
    <xf numFmtId="0" fontId="21" fillId="6" borderId="11" xfId="5" applyFont="1" applyFill="1" applyBorder="1" applyAlignment="1">
      <alignment wrapText="1"/>
    </xf>
    <xf numFmtId="0" fontId="22" fillId="6" borderId="11" xfId="5" applyFont="1" applyFill="1" applyBorder="1" applyAlignment="1">
      <alignment wrapText="1"/>
    </xf>
    <xf numFmtId="172" fontId="21" fillId="6" borderId="11" xfId="6" applyNumberFormat="1" applyFont="1" applyFill="1" applyBorder="1" applyAlignment="1">
      <alignment wrapText="1"/>
    </xf>
    <xf numFmtId="3" fontId="21" fillId="6" borderId="11" xfId="6" applyNumberFormat="1" applyFont="1" applyFill="1" applyBorder="1" applyAlignment="1">
      <alignment wrapText="1"/>
    </xf>
    <xf numFmtId="171" fontId="23" fillId="0" borderId="0" xfId="7">
      <alignment horizontal="center" vertical="center"/>
    </xf>
    <xf numFmtId="0" fontId="22" fillId="0" borderId="11" xfId="5" applyFont="1" applyFill="1" applyBorder="1" applyAlignment="1">
      <alignment wrapText="1"/>
    </xf>
    <xf numFmtId="172" fontId="21" fillId="6" borderId="11" xfId="6" applyNumberFormat="1" applyFont="1" applyFill="1" applyBorder="1" applyAlignment="1">
      <alignment horizontal="right" wrapText="1"/>
    </xf>
    <xf numFmtId="3" fontId="21" fillId="6" borderId="11" xfId="6" applyNumberFormat="1" applyFont="1" applyFill="1" applyBorder="1" applyAlignment="1">
      <alignment horizontal="right" wrapText="1"/>
    </xf>
    <xf numFmtId="3" fontId="21" fillId="6" borderId="11" xfId="5" applyNumberFormat="1" applyFont="1" applyFill="1" applyBorder="1" applyAlignment="1">
      <alignment wrapText="1"/>
    </xf>
    <xf numFmtId="0" fontId="21" fillId="6" borderId="12" xfId="5" applyFont="1" applyFill="1" applyBorder="1" applyAlignment="1">
      <alignment wrapText="1"/>
    </xf>
    <xf numFmtId="0" fontId="22" fillId="6" borderId="12" xfId="5" applyFont="1" applyFill="1" applyBorder="1" applyAlignment="1">
      <alignment wrapText="1"/>
    </xf>
    <xf numFmtId="0" fontId="22" fillId="6" borderId="13" xfId="5" applyFont="1" applyFill="1" applyBorder="1" applyAlignment="1">
      <alignment wrapText="1"/>
    </xf>
    <xf numFmtId="172" fontId="21" fillId="6" borderId="12" xfId="6" applyNumberFormat="1" applyFont="1" applyFill="1" applyBorder="1" applyAlignment="1">
      <alignment wrapText="1"/>
    </xf>
    <xf numFmtId="3" fontId="21" fillId="6" borderId="12" xfId="6" applyNumberFormat="1" applyFont="1" applyFill="1" applyBorder="1" applyAlignment="1">
      <alignment wrapText="1"/>
    </xf>
    <xf numFmtId="0" fontId="24" fillId="0" borderId="0" xfId="3" applyFont="1" applyFill="1"/>
    <xf numFmtId="3" fontId="20" fillId="8" borderId="10" xfId="4" applyNumberFormat="1" applyFont="1" applyFill="1" applyBorder="1" applyAlignment="1">
      <alignment horizontal="center" vertical="top"/>
    </xf>
    <xf numFmtId="0" fontId="7" fillId="0" borderId="1"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Alignment="1">
      <alignment vertical="center"/>
    </xf>
    <xf numFmtId="0" fontId="14" fillId="0" borderId="1" xfId="0" applyFont="1" applyFill="1" applyBorder="1" applyAlignment="1">
      <alignment horizontal="center" vertical="center"/>
    </xf>
    <xf numFmtId="0" fontId="7" fillId="0" borderId="0" xfId="0" applyFont="1" applyFill="1" applyBorder="1" applyAlignment="1">
      <alignment vertical="center" wrapText="1"/>
    </xf>
    <xf numFmtId="0" fontId="7"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0" fillId="0" borderId="0" xfId="0"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5" fillId="2" borderId="1" xfId="0" applyFont="1" applyFill="1" applyBorder="1" applyAlignment="1">
      <alignment horizontal="center" vertical="center" wrapText="1"/>
    </xf>
    <xf numFmtId="8" fontId="3" fillId="2" borderId="1" xfId="0" applyNumberFormat="1" applyFont="1" applyFill="1" applyBorder="1" applyAlignment="1">
      <alignment horizontal="center" vertical="center" wrapText="1"/>
    </xf>
    <xf numFmtId="0" fontId="7" fillId="0" borderId="0" xfId="0" applyFont="1" applyFill="1" applyBorder="1"/>
    <xf numFmtId="0" fontId="5" fillId="0" borderId="0" xfId="0" applyFont="1" applyFill="1" applyBorder="1" applyAlignment="1">
      <alignment horizontal="center" wrapText="1"/>
    </xf>
    <xf numFmtId="173" fontId="28"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8" fillId="0" borderId="0" xfId="0" applyFont="1" applyFill="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7" fillId="0" borderId="1" xfId="0" applyFont="1" applyBorder="1" applyAlignment="1">
      <alignment horizontal="center" vertical="center"/>
    </xf>
    <xf numFmtId="0" fontId="5" fillId="0" borderId="0" xfId="0" applyFont="1" applyFill="1" applyBorder="1" applyAlignment="1">
      <alignment horizontal="center" wrapText="1"/>
    </xf>
    <xf numFmtId="0" fontId="0" fillId="0" borderId="0" xfId="0" applyAlignment="1">
      <alignment vertical="center"/>
    </xf>
    <xf numFmtId="173" fontId="28" fillId="0" borderId="0"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29" fillId="0" borderId="0" xfId="0" applyFont="1" applyFill="1" applyAlignment="1">
      <alignment vertical="center"/>
    </xf>
    <xf numFmtId="0" fontId="0" fillId="0" borderId="0" xfId="0" applyAlignment="1">
      <alignment vertical="center"/>
    </xf>
    <xf numFmtId="0" fontId="7" fillId="0" borderId="1" xfId="0" applyFont="1" applyBorder="1" applyAlignment="1">
      <alignment horizontal="center" vertical="center"/>
    </xf>
    <xf numFmtId="173" fontId="28"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8" fontId="3" fillId="0" borderId="0" xfId="0" applyNumberFormat="1" applyFont="1" applyFill="1" applyBorder="1" applyAlignment="1">
      <alignment horizontal="center" vertical="center" wrapText="1"/>
    </xf>
    <xf numFmtId="6"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75" fontId="7" fillId="0" borderId="1" xfId="0" applyNumberFormat="1" applyFont="1" applyBorder="1" applyAlignment="1">
      <alignment horizontal="center" vertical="center"/>
    </xf>
    <xf numFmtId="0" fontId="30" fillId="0" borderId="0" xfId="0" applyFont="1" applyAlignment="1">
      <alignment vertical="center"/>
    </xf>
    <xf numFmtId="0" fontId="9" fillId="0" borderId="0" xfId="0" applyFont="1" applyFill="1" applyBorder="1" applyAlignment="1">
      <alignment horizontal="center" vertical="center"/>
    </xf>
    <xf numFmtId="0" fontId="0" fillId="0" borderId="0" xfId="0" applyAlignment="1">
      <alignment vertical="center"/>
    </xf>
    <xf numFmtId="173" fontId="28"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25" fillId="9" borderId="0" xfId="3" applyFont="1" applyFill="1" applyBorder="1" applyAlignment="1">
      <alignment horizontal="left" vertical="center" wrapText="1"/>
    </xf>
    <xf numFmtId="0" fontId="7" fillId="0" borderId="14" xfId="1" applyNumberFormat="1" applyFont="1" applyBorder="1" applyAlignment="1">
      <alignment horizontal="left" vertical="top"/>
    </xf>
    <xf numFmtId="0" fontId="7" fillId="0" borderId="14" xfId="1" applyNumberFormat="1" applyFont="1" applyBorder="1" applyAlignment="1">
      <alignment horizontal="left" vertical="top" wrapText="1"/>
    </xf>
    <xf numFmtId="0" fontId="7"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6" fontId="7" fillId="0" borderId="14" xfId="1" applyNumberFormat="1" applyFont="1" applyBorder="1" applyAlignment="1">
      <alignment horizontal="center" vertical="center" wrapText="1"/>
    </xf>
    <xf numFmtId="164" fontId="7" fillId="0" borderId="14" xfId="1" applyNumberFormat="1" applyFont="1" applyFill="1" applyBorder="1" applyAlignment="1">
      <alignment horizontal="center" vertical="center" wrapText="1"/>
    </xf>
    <xf numFmtId="0" fontId="6" fillId="0" borderId="14" xfId="1" applyFont="1" applyFill="1" applyBorder="1" applyAlignment="1">
      <alignment horizontal="center"/>
    </xf>
    <xf numFmtId="0" fontId="31" fillId="0" borderId="16" xfId="1" applyFont="1" applyFill="1" applyBorder="1" applyAlignment="1">
      <alignment horizontal="center" vertical="center" wrapText="1"/>
    </xf>
    <xf numFmtId="0" fontId="31" fillId="0" borderId="14" xfId="1" applyFont="1" applyFill="1" applyBorder="1" applyAlignment="1">
      <alignment horizontal="left" vertical="top"/>
    </xf>
    <xf numFmtId="164" fontId="31" fillId="0" borderId="14" xfId="1"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4" xfId="0" applyFont="1" applyFill="1" applyBorder="1" applyAlignment="1">
      <alignment horizontal="center" vertical="center"/>
    </xf>
    <xf numFmtId="8" fontId="3" fillId="2" borderId="14" xfId="0" applyNumberFormat="1" applyFont="1" applyFill="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vertical="center"/>
    </xf>
    <xf numFmtId="6" fontId="7" fillId="0" borderId="14" xfId="0" applyNumberFormat="1" applyFont="1" applyBorder="1" applyAlignment="1">
      <alignment horizontal="center" vertical="center" wrapText="1"/>
    </xf>
    <xf numFmtId="6" fontId="7" fillId="0" borderId="14" xfId="0" applyNumberFormat="1" applyFont="1" applyFill="1" applyBorder="1" applyAlignment="1">
      <alignment horizontal="center" vertical="center"/>
    </xf>
    <xf numFmtId="0" fontId="7" fillId="0" borderId="14" xfId="0" applyFont="1" applyBorder="1" applyAlignment="1">
      <alignment horizontal="left" vertical="center" wrapText="1"/>
    </xf>
    <xf numFmtId="0" fontId="7" fillId="0" borderId="14" xfId="0" applyFont="1" applyFill="1" applyBorder="1" applyAlignment="1">
      <alignment horizontal="center" vertical="center"/>
    </xf>
    <xf numFmtId="6" fontId="7" fillId="0" borderId="14" xfId="0" applyNumberFormat="1" applyFont="1" applyFill="1" applyBorder="1" applyAlignment="1">
      <alignment horizontal="center"/>
    </xf>
    <xf numFmtId="0" fontId="7" fillId="0" borderId="14" xfId="0" applyFont="1" applyFill="1" applyBorder="1" applyAlignment="1">
      <alignment horizontal="left" vertical="center"/>
    </xf>
    <xf numFmtId="165" fontId="7" fillId="0" borderId="14" xfId="1" applyNumberFormat="1" applyFont="1" applyFill="1" applyBorder="1" applyAlignment="1">
      <alignment horizontal="center" vertical="center" wrapText="1"/>
    </xf>
    <xf numFmtId="165" fontId="7" fillId="0" borderId="14" xfId="1" applyNumberFormat="1" applyFont="1" applyBorder="1" applyAlignment="1">
      <alignment horizontal="left" vertical="center" wrapText="1"/>
    </xf>
    <xf numFmtId="0" fontId="7" fillId="0" borderId="14" xfId="0" applyFont="1" applyBorder="1" applyAlignment="1">
      <alignment horizontal="left"/>
    </xf>
    <xf numFmtId="166" fontId="7" fillId="0" borderId="14" xfId="0" applyNumberFormat="1" applyFont="1" applyFill="1" applyBorder="1" applyAlignment="1">
      <alignment horizontal="center" vertical="center"/>
    </xf>
    <xf numFmtId="0" fontId="7" fillId="4" borderId="14" xfId="0" applyFont="1" applyFill="1" applyBorder="1" applyAlignment="1">
      <alignment horizontal="center" vertical="center"/>
    </xf>
    <xf numFmtId="0" fontId="7" fillId="4" borderId="14" xfId="0" applyFont="1" applyFill="1" applyBorder="1" applyAlignment="1">
      <alignment vertical="center"/>
    </xf>
    <xf numFmtId="0" fontId="14" fillId="0" borderId="14" xfId="0" applyFont="1" applyBorder="1" applyAlignment="1">
      <alignment horizontal="left" vertical="center"/>
    </xf>
    <xf numFmtId="0" fontId="14" fillId="0" borderId="14" xfId="0" applyFont="1" applyBorder="1" applyAlignment="1">
      <alignment horizontal="center" vertical="center"/>
    </xf>
    <xf numFmtId="0" fontId="7" fillId="0" borderId="14" xfId="0" applyFont="1" applyFill="1" applyBorder="1" applyAlignment="1">
      <alignment horizontal="left"/>
    </xf>
    <xf numFmtId="176" fontId="7" fillId="0" borderId="14" xfId="0" applyNumberFormat="1" applyFont="1" applyFill="1" applyBorder="1" applyAlignment="1">
      <alignment horizontal="center" vertical="center"/>
    </xf>
    <xf numFmtId="165" fontId="7" fillId="0" borderId="14" xfId="1" applyNumberFormat="1" applyFont="1" applyFill="1" applyBorder="1" applyAlignment="1">
      <alignment horizontal="left" vertical="center" wrapText="1"/>
    </xf>
    <xf numFmtId="0" fontId="7" fillId="0" borderId="14" xfId="1" quotePrefix="1" applyNumberFormat="1" applyFont="1" applyFill="1" applyBorder="1" applyAlignment="1">
      <alignment horizontal="left" vertical="center" wrapText="1"/>
    </xf>
    <xf numFmtId="0" fontId="7" fillId="0" borderId="14" xfId="1" applyNumberFormat="1" applyFont="1" applyBorder="1" applyAlignment="1">
      <alignment horizontal="left" vertical="center" wrapText="1"/>
    </xf>
    <xf numFmtId="0" fontId="7" fillId="0" borderId="0" xfId="1" applyNumberFormat="1" applyFont="1" applyBorder="1" applyAlignment="1">
      <alignment horizontal="center" vertical="center" wrapText="1"/>
    </xf>
    <xf numFmtId="166" fontId="7" fillId="0" borderId="14" xfId="0" applyNumberFormat="1" applyFont="1" applyBorder="1" applyAlignment="1">
      <alignment horizontal="center" vertical="center"/>
    </xf>
    <xf numFmtId="168" fontId="7" fillId="0" borderId="14"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xf>
    <xf numFmtId="0" fontId="7" fillId="4" borderId="19" xfId="0" applyFont="1" applyFill="1" applyBorder="1" applyAlignment="1">
      <alignment vertical="center"/>
    </xf>
    <xf numFmtId="6" fontId="7" fillId="0" borderId="0"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164" fontId="7" fillId="0" borderId="0" xfId="1" applyNumberFormat="1" applyFont="1" applyFill="1" applyBorder="1" applyAlignment="1">
      <alignment horizontal="center" vertical="center" wrapText="1"/>
    </xf>
    <xf numFmtId="0" fontId="8" fillId="5" borderId="14" xfId="0" applyFont="1" applyFill="1" applyBorder="1" applyAlignment="1">
      <alignment horizontal="center" vertical="center"/>
    </xf>
    <xf numFmtId="169" fontId="7" fillId="0" borderId="14" xfId="0" applyNumberFormat="1" applyFont="1" applyFill="1" applyBorder="1" applyAlignment="1">
      <alignment horizontal="center" vertical="center"/>
    </xf>
    <xf numFmtId="165" fontId="7" fillId="0" borderId="14" xfId="1" applyNumberFormat="1"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32" fillId="0" borderId="0" xfId="1" applyFont="1" applyFill="1" applyAlignment="1">
      <alignment wrapText="1"/>
    </xf>
    <xf numFmtId="0" fontId="3" fillId="2" borderId="2" xfId="1" applyFont="1" applyFill="1" applyBorder="1" applyAlignment="1">
      <alignment horizontal="left" wrapText="1"/>
    </xf>
    <xf numFmtId="0" fontId="4" fillId="2" borderId="3" xfId="1" applyFont="1" applyFill="1" applyBorder="1" applyAlignment="1">
      <alignment horizontal="left"/>
    </xf>
    <xf numFmtId="164" fontId="4" fillId="2" borderId="4" xfId="1" applyNumberFormat="1" applyFont="1" applyFill="1" applyBorder="1" applyAlignment="1">
      <alignment horizontal="center" wrapText="1"/>
    </xf>
    <xf numFmtId="0" fontId="4" fillId="2" borderId="4" xfId="1" applyFont="1" applyFill="1" applyBorder="1" applyAlignment="1">
      <alignment horizontal="center" wrapText="1"/>
    </xf>
    <xf numFmtId="0" fontId="5" fillId="2" borderId="14" xfId="1" applyFont="1" applyFill="1" applyBorder="1" applyAlignment="1">
      <alignment horizontal="center" wrapText="1"/>
    </xf>
    <xf numFmtId="0" fontId="6" fillId="0" borderId="15" xfId="1" applyNumberFormat="1" applyFont="1" applyFill="1" applyBorder="1" applyAlignment="1">
      <alignment horizontal="center" vertical="center" wrapText="1"/>
    </xf>
    <xf numFmtId="0" fontId="7" fillId="0" borderId="14" xfId="1" applyNumberFormat="1" applyFont="1" applyFill="1" applyBorder="1" applyAlignment="1">
      <alignment horizontal="left" vertical="top" wrapText="1"/>
    </xf>
    <xf numFmtId="0" fontId="7" fillId="0" borderId="14" xfId="1" applyNumberFormat="1" applyFont="1" applyFill="1" applyBorder="1" applyAlignment="1">
      <alignment horizontal="center" vertical="center" wrapText="1"/>
    </xf>
    <xf numFmtId="0" fontId="2" fillId="0" borderId="14" xfId="1" applyFill="1" applyBorder="1" applyAlignment="1">
      <alignment horizontal="center"/>
    </xf>
    <xf numFmtId="0" fontId="33" fillId="0" borderId="14" xfId="1" applyFont="1" applyFill="1" applyBorder="1" applyAlignment="1">
      <alignment horizontal="center"/>
    </xf>
    <xf numFmtId="0" fontId="6" fillId="0" borderId="15" xfId="1" applyNumberFormat="1" applyFont="1" applyBorder="1" applyAlignment="1">
      <alignment horizontal="center" vertical="center" wrapText="1"/>
    </xf>
    <xf numFmtId="0" fontId="7" fillId="0" borderId="14" xfId="1" applyNumberFormat="1" applyFont="1" applyFill="1" applyBorder="1" applyAlignment="1">
      <alignment horizontal="left" vertical="top"/>
    </xf>
    <xf numFmtId="0" fontId="6" fillId="0" borderId="17" xfId="1" applyNumberFormat="1" applyFont="1" applyBorder="1" applyAlignment="1">
      <alignment horizontal="center" vertical="center" wrapText="1"/>
    </xf>
    <xf numFmtId="0" fontId="7" fillId="0" borderId="18" xfId="1" applyNumberFormat="1" applyFont="1" applyBorder="1" applyAlignment="1">
      <alignment horizontal="left" vertical="top"/>
    </xf>
    <xf numFmtId="164" fontId="7" fillId="0" borderId="18" xfId="1" applyNumberFormat="1" applyFont="1" applyBorder="1" applyAlignment="1">
      <alignment horizontal="center" vertical="center" wrapText="1"/>
    </xf>
    <xf numFmtId="0" fontId="7" fillId="0" borderId="18" xfId="1" applyNumberFormat="1" applyFont="1" applyBorder="1" applyAlignment="1">
      <alignment horizontal="center" vertical="center" wrapText="1"/>
    </xf>
    <xf numFmtId="0" fontId="6" fillId="0" borderId="24" xfId="1" applyNumberFormat="1" applyFont="1" applyBorder="1" applyAlignment="1">
      <alignment horizontal="center" vertical="center" wrapText="1"/>
    </xf>
    <xf numFmtId="0" fontId="7" fillId="0" borderId="20" xfId="1" applyNumberFormat="1" applyFont="1" applyBorder="1" applyAlignment="1">
      <alignment horizontal="left" vertical="top"/>
    </xf>
    <xf numFmtId="164" fontId="7" fillId="0" borderId="20" xfId="1" applyNumberFormat="1" applyFont="1" applyBorder="1" applyAlignment="1">
      <alignment horizontal="center" vertical="center" wrapText="1"/>
    </xf>
    <xf numFmtId="0" fontId="7" fillId="0" borderId="20" xfId="1" applyNumberFormat="1" applyFont="1" applyBorder="1" applyAlignment="1">
      <alignment horizontal="center" vertical="center" wrapText="1"/>
    </xf>
    <xf numFmtId="6" fontId="7" fillId="0" borderId="14" xfId="0" applyNumberFormat="1" applyFont="1" applyBorder="1" applyAlignment="1">
      <alignment horizontal="center" vertical="center"/>
    </xf>
    <xf numFmtId="9" fontId="7" fillId="0" borderId="14" xfId="0" applyNumberFormat="1" applyFont="1" applyBorder="1" applyAlignment="1">
      <alignment horizontal="center" vertical="center"/>
    </xf>
    <xf numFmtId="175" fontId="7" fillId="0" borderId="14" xfId="0" applyNumberFormat="1" applyFont="1" applyBorder="1" applyAlignment="1">
      <alignment horizontal="center" vertical="center"/>
    </xf>
    <xf numFmtId="0" fontId="25" fillId="9" borderId="14" xfId="3" applyFont="1" applyFill="1" applyBorder="1" applyAlignment="1">
      <alignment horizontal="left" vertical="center" wrapText="1"/>
    </xf>
    <xf numFmtId="3" fontId="25" fillId="9" borderId="14" xfId="3" applyNumberFormat="1" applyFont="1" applyFill="1" applyBorder="1" applyAlignment="1">
      <alignment horizontal="center" vertical="center" wrapText="1"/>
    </xf>
    <xf numFmtId="1" fontId="25" fillId="9" borderId="14" xfId="3" applyNumberFormat="1" applyFont="1" applyFill="1" applyBorder="1" applyAlignment="1">
      <alignment horizontal="center" vertical="center" wrapText="1"/>
    </xf>
    <xf numFmtId="0" fontId="34" fillId="9" borderId="14" xfId="3" applyFont="1" applyFill="1" applyBorder="1" applyAlignment="1">
      <alignment horizontal="left" vertical="center" wrapText="1"/>
    </xf>
    <xf numFmtId="1" fontId="34" fillId="9" borderId="14" xfId="3" applyNumberFormat="1" applyFont="1" applyFill="1" applyBorder="1" applyAlignment="1">
      <alignment horizontal="center" vertical="center" wrapText="1"/>
    </xf>
    <xf numFmtId="3" fontId="34" fillId="9" borderId="1" xfId="3" applyNumberFormat="1" applyFont="1" applyFill="1" applyBorder="1" applyAlignment="1">
      <alignment horizontal="center"/>
    </xf>
    <xf numFmtId="0" fontId="13" fillId="9" borderId="14" xfId="3" applyFont="1" applyFill="1" applyBorder="1" applyAlignment="1">
      <alignment horizontal="left" vertical="center" wrapText="1"/>
    </xf>
    <xf numFmtId="0" fontId="25" fillId="9" borderId="25" xfId="3" applyFont="1" applyFill="1" applyBorder="1" applyAlignment="1">
      <alignment horizontal="left" vertical="center" wrapText="1"/>
    </xf>
    <xf numFmtId="0" fontId="13" fillId="9" borderId="25" xfId="3" applyFont="1" applyFill="1" applyBorder="1" applyAlignment="1">
      <alignment horizontal="left" vertical="center" wrapText="1"/>
    </xf>
    <xf numFmtId="1" fontId="25" fillId="9" borderId="25" xfId="3" applyNumberFormat="1" applyFont="1" applyFill="1" applyBorder="1" applyAlignment="1">
      <alignment horizontal="center" vertical="center" wrapText="1"/>
    </xf>
    <xf numFmtId="3" fontId="25" fillId="9" borderId="25" xfId="3" applyNumberFormat="1" applyFont="1" applyFill="1" applyBorder="1" applyAlignment="1">
      <alignment horizontal="center" vertical="center" wrapText="1"/>
    </xf>
    <xf numFmtId="9" fontId="25" fillId="9" borderId="14" xfId="3" applyNumberFormat="1" applyFont="1" applyFill="1" applyBorder="1" applyAlignment="1">
      <alignment horizontal="left" vertical="center" wrapText="1"/>
    </xf>
    <xf numFmtId="9" fontId="34" fillId="9" borderId="14" xfId="3" applyNumberFormat="1" applyFont="1" applyFill="1" applyBorder="1" applyAlignment="1">
      <alignment horizontal="left" vertical="center" wrapText="1"/>
    </xf>
    <xf numFmtId="9" fontId="25" fillId="9" borderId="25" xfId="3" applyNumberFormat="1" applyFont="1" applyFill="1" applyBorder="1" applyAlignment="1">
      <alignment horizontal="left" vertical="center" wrapText="1"/>
    </xf>
    <xf numFmtId="0" fontId="19" fillId="8" borderId="26" xfId="4" applyFont="1" applyFill="1" applyBorder="1" applyAlignment="1">
      <alignment horizontal="center" vertical="top"/>
    </xf>
    <xf numFmtId="0" fontId="19" fillId="8" borderId="27" xfId="4" applyFont="1" applyFill="1" applyBorder="1" applyAlignment="1">
      <alignment horizontal="center" vertical="top"/>
    </xf>
    <xf numFmtId="0" fontId="22" fillId="6" borderId="28" xfId="5" applyFont="1" applyFill="1" applyBorder="1" applyAlignment="1">
      <alignment wrapText="1"/>
    </xf>
    <xf numFmtId="0" fontId="27" fillId="9" borderId="25" xfId="4" applyFont="1" applyFill="1" applyBorder="1" applyAlignment="1">
      <alignment horizontal="center" vertical="top" wrapText="1"/>
    </xf>
    <xf numFmtId="0" fontId="27" fillId="9" borderId="25" xfId="4" applyFont="1" applyFill="1" applyBorder="1" applyAlignment="1">
      <alignment horizontal="center" vertical="top"/>
    </xf>
    <xf numFmtId="3" fontId="25" fillId="9" borderId="25" xfId="3" applyNumberFormat="1" applyFont="1" applyFill="1" applyBorder="1" applyAlignment="1">
      <alignment horizontal="left" vertical="center" wrapText="1"/>
    </xf>
    <xf numFmtId="0" fontId="19" fillId="8" borderId="10" xfId="4" applyFont="1" applyFill="1" applyBorder="1" applyAlignment="1">
      <alignment horizontal="center" vertical="top" wrapText="1"/>
    </xf>
    <xf numFmtId="0" fontId="35" fillId="0" borderId="0" xfId="0" applyFont="1"/>
    <xf numFmtId="0" fontId="36" fillId="0" borderId="0" xfId="0" applyFont="1"/>
    <xf numFmtId="3" fontId="0" fillId="0" borderId="1" xfId="0" applyNumberFormat="1" applyBorder="1"/>
    <xf numFmtId="0" fontId="16" fillId="0" borderId="1" xfId="0" applyFont="1" applyFill="1" applyBorder="1" applyAlignment="1">
      <alignment horizontal="center"/>
    </xf>
    <xf numFmtId="0" fontId="0" fillId="0" borderId="0" xfId="0" applyFont="1" applyFill="1"/>
    <xf numFmtId="0" fontId="1" fillId="0" borderId="1" xfId="0" applyFont="1" applyFill="1" applyBorder="1" applyAlignment="1">
      <alignment horizontal="center"/>
    </xf>
    <xf numFmtId="0" fontId="0" fillId="0" borderId="30" xfId="0" applyFont="1" applyFill="1" applyBorder="1"/>
    <xf numFmtId="0" fontId="0" fillId="0" borderId="31" xfId="0" applyFont="1" applyFill="1" applyBorder="1"/>
    <xf numFmtId="0" fontId="0" fillId="0" borderId="1" xfId="0" applyFont="1" applyFill="1" applyBorder="1" applyAlignment="1">
      <alignment horizontal="center"/>
    </xf>
    <xf numFmtId="0" fontId="0" fillId="0" borderId="1" xfId="0" applyFont="1" applyFill="1" applyBorder="1"/>
    <xf numFmtId="3" fontId="0" fillId="0" borderId="1" xfId="0" applyNumberFormat="1" applyFont="1" applyFill="1" applyBorder="1" applyAlignment="1">
      <alignment horizontal="center"/>
    </xf>
    <xf numFmtId="3" fontId="0" fillId="0" borderId="1" xfId="0" applyNumberFormat="1" applyFont="1" applyFill="1" applyBorder="1"/>
    <xf numFmtId="1" fontId="0" fillId="0" borderId="1" xfId="0" applyNumberFormat="1" applyFont="1" applyFill="1" applyBorder="1"/>
    <xf numFmtId="0" fontId="0" fillId="0" borderId="0" xfId="0" applyFont="1" applyFill="1" applyBorder="1"/>
    <xf numFmtId="0" fontId="0" fillId="0" borderId="1" xfId="0" applyBorder="1"/>
    <xf numFmtId="6" fontId="0" fillId="0" borderId="1" xfId="0" applyNumberFormat="1" applyBorder="1" applyAlignment="1">
      <alignment vertical="center"/>
    </xf>
    <xf numFmtId="3" fontId="0" fillId="0" borderId="1" xfId="0" applyNumberFormat="1" applyBorder="1" applyAlignment="1">
      <alignment vertical="center"/>
    </xf>
    <xf numFmtId="0" fontId="0" fillId="0" borderId="1" xfId="0" applyBorder="1" applyAlignment="1">
      <alignment horizontal="center" vertical="center"/>
    </xf>
    <xf numFmtId="3" fontId="0" fillId="0" borderId="0" xfId="0" applyNumberFormat="1"/>
    <xf numFmtId="0" fontId="16" fillId="0" borderId="0" xfId="0" applyFont="1"/>
    <xf numFmtId="0" fontId="0" fillId="0" borderId="1" xfId="0" applyBorder="1" applyAlignment="1">
      <alignment horizontal="center" vertical="center" wrapText="1"/>
    </xf>
    <xf numFmtId="3" fontId="0" fillId="0" borderId="1" xfId="0" applyNumberFormat="1" applyBorder="1" applyAlignment="1"/>
    <xf numFmtId="0" fontId="16" fillId="0" borderId="1" xfId="0" applyFont="1" applyBorder="1" applyAlignment="1">
      <alignment horizontal="center" vertical="center"/>
    </xf>
    <xf numFmtId="0" fontId="0" fillId="12" borderId="1" xfId="0" applyFont="1" applyFill="1" applyBorder="1" applyAlignment="1">
      <alignment vertical="center"/>
    </xf>
    <xf numFmtId="0" fontId="17" fillId="2" borderId="31" xfId="0" applyFont="1" applyFill="1" applyBorder="1" applyAlignment="1">
      <alignment vertical="center"/>
    </xf>
    <xf numFmtId="0" fontId="17" fillId="10" borderId="31" xfId="0" applyFont="1" applyFill="1" applyBorder="1" applyAlignment="1">
      <alignment vertical="center"/>
    </xf>
    <xf numFmtId="0" fontId="17" fillId="11" borderId="31" xfId="0" applyFont="1" applyFill="1" applyBorder="1" applyAlignment="1">
      <alignment vertical="center"/>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Border="1" applyAlignment="1">
      <alignment wrapText="1"/>
    </xf>
    <xf numFmtId="0" fontId="0" fillId="0" borderId="1" xfId="0" applyBorder="1" applyAlignment="1"/>
    <xf numFmtId="0" fontId="11" fillId="0" borderId="1" xfId="2" applyFont="1" applyBorder="1" applyAlignment="1">
      <alignment horizontal="left" vertical="center" wrapText="1"/>
    </xf>
    <xf numFmtId="0" fontId="11" fillId="0" borderId="1" xfId="2" applyFont="1" applyBorder="1" applyAlignment="1">
      <alignment horizontal="center" vertical="center" wrapText="1"/>
    </xf>
    <xf numFmtId="0" fontId="2" fillId="0" borderId="1" xfId="2" applyNumberFormat="1" applyFont="1" applyBorder="1" applyAlignment="1">
      <alignment horizontal="left" vertical="top"/>
    </xf>
    <xf numFmtId="3" fontId="2" fillId="0" borderId="1" xfId="2" applyNumberFormat="1" applyFont="1" applyBorder="1" applyAlignment="1">
      <alignment horizontal="right" vertical="top"/>
    </xf>
    <xf numFmtId="3" fontId="10" fillId="0" borderId="1" xfId="2" applyNumberFormat="1" applyBorder="1"/>
    <xf numFmtId="0" fontId="2" fillId="0" borderId="1" xfId="2" applyFont="1" applyBorder="1" applyAlignment="1">
      <alignment horizontal="left" vertical="top"/>
    </xf>
    <xf numFmtId="0" fontId="16" fillId="0" borderId="1" xfId="0" applyFont="1" applyBorder="1" applyAlignment="1">
      <alignment horizontal="center" vertical="center" wrapText="1"/>
    </xf>
    <xf numFmtId="0" fontId="0" fillId="2" borderId="1" xfId="0" applyFill="1" applyBorder="1" applyAlignment="1">
      <alignment horizontal="center"/>
    </xf>
    <xf numFmtId="0" fontId="17" fillId="10" borderId="1" xfId="0" applyFont="1" applyFill="1" applyBorder="1" applyAlignment="1">
      <alignment horizontal="center"/>
    </xf>
    <xf numFmtId="0" fontId="17" fillId="11" borderId="1" xfId="0" applyFont="1" applyFill="1" applyBorder="1" applyAlignment="1">
      <alignment horizontal="center"/>
    </xf>
    <xf numFmtId="0" fontId="9" fillId="0" borderId="0" xfId="0" applyFont="1" applyFill="1" applyBorder="1" applyAlignment="1">
      <alignment horizontal="center" vertical="center"/>
    </xf>
    <xf numFmtId="173" fontId="28" fillId="0" borderId="0"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13" fillId="4" borderId="1" xfId="0" applyFont="1" applyFill="1" applyBorder="1" applyAlignment="1">
      <alignment horizontal="left" vertical="center"/>
    </xf>
    <xf numFmtId="0" fontId="13" fillId="4" borderId="6" xfId="0" applyFont="1" applyFill="1" applyBorder="1" applyAlignment="1">
      <alignment horizontal="left" vertical="center"/>
    </xf>
    <xf numFmtId="8" fontId="7" fillId="0" borderId="1" xfId="0" applyNumberFormat="1" applyFont="1" applyBorder="1" applyAlignment="1">
      <alignment horizontal="center" vertical="center"/>
    </xf>
    <xf numFmtId="0" fontId="7" fillId="0" borderId="1" xfId="0" applyFont="1" applyBorder="1" applyAlignment="1">
      <alignment horizontal="center" vertical="center"/>
    </xf>
    <xf numFmtId="8"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0" fontId="14" fillId="0" borderId="7" xfId="0" applyFont="1" applyBorder="1" applyAlignment="1">
      <alignment horizontal="left" vertical="center"/>
    </xf>
    <xf numFmtId="0" fontId="14" fillId="0" borderId="5" xfId="0" applyFont="1" applyBorder="1" applyAlignment="1">
      <alignment horizontal="left" vertical="center"/>
    </xf>
    <xf numFmtId="0" fontId="14" fillId="0" borderId="1" xfId="0" applyFont="1" applyBorder="1" applyAlignment="1">
      <alignment horizontal="center" vertical="center"/>
    </xf>
    <xf numFmtId="0" fontId="0" fillId="0" borderId="0" xfId="0" applyAlignment="1">
      <alignment vertical="center"/>
    </xf>
    <xf numFmtId="0" fontId="5" fillId="0" borderId="0" xfId="0" applyFont="1" applyFill="1" applyBorder="1" applyAlignment="1">
      <alignment horizontal="center" wrapText="1"/>
    </xf>
    <xf numFmtId="0" fontId="7" fillId="4" borderId="1" xfId="0" applyFont="1" applyFill="1" applyBorder="1" applyAlignment="1">
      <alignment horizontal="left" vertical="center" wrapText="1"/>
    </xf>
    <xf numFmtId="0" fontId="12" fillId="5" borderId="1" xfId="0" applyFont="1" applyFill="1" applyBorder="1" applyAlignment="1">
      <alignment vertical="center"/>
    </xf>
    <xf numFmtId="0" fontId="7" fillId="4" borderId="1" xfId="0" applyFont="1" applyFill="1" applyBorder="1" applyAlignment="1">
      <alignment horizontal="left" vertical="center"/>
    </xf>
    <xf numFmtId="0" fontId="8" fillId="5" borderId="1" xfId="0" applyFont="1" applyFill="1" applyBorder="1" applyAlignment="1">
      <alignment horizontal="left" vertical="center"/>
    </xf>
    <xf numFmtId="0" fontId="12" fillId="5" borderId="1" xfId="0" applyFont="1" applyFill="1" applyBorder="1" applyAlignment="1">
      <alignmen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5" xfId="0" applyFont="1" applyFill="1" applyBorder="1" applyAlignment="1">
      <alignment horizontal="left" vertical="center"/>
    </xf>
    <xf numFmtId="174" fontId="7" fillId="0" borderId="7" xfId="0" applyNumberFormat="1" applyFont="1" applyBorder="1" applyAlignment="1">
      <alignment horizontal="center" vertical="center"/>
    </xf>
    <xf numFmtId="174" fontId="7" fillId="0" borderId="8" xfId="0" applyNumberFormat="1" applyFont="1" applyBorder="1" applyAlignment="1">
      <alignment horizontal="center" vertical="center"/>
    </xf>
    <xf numFmtId="174" fontId="7" fillId="0" borderId="5"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5" fillId="2" borderId="14" xfId="0" applyFont="1" applyFill="1" applyBorder="1" applyAlignment="1">
      <alignment horizontal="left" vertical="center"/>
    </xf>
    <xf numFmtId="0" fontId="7" fillId="0" borderId="14" xfId="0" applyFont="1" applyFill="1" applyBorder="1" applyAlignment="1">
      <alignment horizontal="center" vertical="center"/>
    </xf>
    <xf numFmtId="0" fontId="14" fillId="0" borderId="19" xfId="0" applyFont="1" applyBorder="1" applyAlignment="1">
      <alignment horizontal="left" vertical="center"/>
    </xf>
    <xf numFmtId="0" fontId="14" fillId="0" borderId="16" xfId="0" applyFont="1" applyBorder="1" applyAlignment="1">
      <alignment horizontal="left" vertical="center"/>
    </xf>
    <xf numFmtId="8" fontId="7" fillId="0" borderId="14" xfId="0" applyNumberFormat="1" applyFont="1" applyFill="1" applyBorder="1" applyAlignment="1">
      <alignment horizontal="center" vertical="center"/>
    </xf>
    <xf numFmtId="0" fontId="13" fillId="4" borderId="14" xfId="0" applyFont="1" applyFill="1" applyBorder="1" applyAlignment="1">
      <alignment horizontal="left" vertical="center"/>
    </xf>
    <xf numFmtId="0" fontId="13" fillId="4" borderId="20" xfId="0" applyFont="1" applyFill="1" applyBorder="1" applyAlignment="1">
      <alignment horizontal="left" vertical="center"/>
    </xf>
    <xf numFmtId="0" fontId="7" fillId="4" borderId="14" xfId="0" applyFont="1" applyFill="1" applyBorder="1" applyAlignment="1">
      <alignment horizontal="left" vertical="center" wrapText="1"/>
    </xf>
    <xf numFmtId="0" fontId="7" fillId="0" borderId="14" xfId="0" applyFont="1" applyBorder="1" applyAlignment="1">
      <alignment horizontal="center" vertical="center"/>
    </xf>
    <xf numFmtId="0" fontId="13" fillId="4" borderId="14"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9"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8" fontId="7" fillId="0" borderId="14" xfId="0" applyNumberFormat="1" applyFont="1" applyBorder="1" applyAlignment="1">
      <alignment horizontal="center" vertical="center"/>
    </xf>
    <xf numFmtId="0" fontId="14" fillId="0" borderId="14" xfId="0" applyFont="1" applyBorder="1" applyAlignment="1">
      <alignment horizontal="center" vertical="center"/>
    </xf>
    <xf numFmtId="0" fontId="8" fillId="5" borderId="14" xfId="0" applyFont="1" applyFill="1" applyBorder="1" applyAlignment="1">
      <alignment horizontal="left" vertical="center"/>
    </xf>
    <xf numFmtId="0" fontId="12" fillId="5" borderId="14" xfId="0" applyFont="1" applyFill="1" applyBorder="1" applyAlignment="1">
      <alignment vertical="center"/>
    </xf>
    <xf numFmtId="0" fontId="7" fillId="4" borderId="14" xfId="0" applyFont="1" applyFill="1" applyBorder="1" applyAlignment="1">
      <alignment horizontal="left" vertical="center"/>
    </xf>
    <xf numFmtId="0" fontId="14" fillId="0" borderId="14"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4" xfId="0" applyFont="1" applyFill="1" applyBorder="1" applyAlignment="1">
      <alignment horizontal="center" vertical="center"/>
    </xf>
    <xf numFmtId="174" fontId="7" fillId="0" borderId="19" xfId="0" applyNumberFormat="1" applyFont="1" applyBorder="1" applyAlignment="1">
      <alignment horizontal="center" vertical="center"/>
    </xf>
    <xf numFmtId="174" fontId="7" fillId="0" borderId="21" xfId="0" applyNumberFormat="1" applyFont="1" applyBorder="1" applyAlignment="1">
      <alignment horizontal="center" vertical="center"/>
    </xf>
    <xf numFmtId="174" fontId="7" fillId="0" borderId="16" xfId="0" applyNumberFormat="1" applyFont="1" applyBorder="1" applyAlignment="1">
      <alignment horizontal="center" vertical="center"/>
    </xf>
    <xf numFmtId="0" fontId="7"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164" fontId="7" fillId="0" borderId="14" xfId="0" applyNumberFormat="1" applyFont="1" applyBorder="1" applyAlignment="1">
      <alignment horizontal="center" vertical="center"/>
    </xf>
    <xf numFmtId="0" fontId="0" fillId="0" borderId="1" xfId="0" applyFont="1" applyFill="1" applyBorder="1"/>
    <xf numFmtId="0" fontId="0" fillId="0" borderId="30" xfId="0" applyBorder="1"/>
    <xf numFmtId="0" fontId="0" fillId="0" borderId="21" xfId="0" applyBorder="1"/>
    <xf numFmtId="0" fontId="0" fillId="0" borderId="31" xfId="0" applyBorder="1"/>
    <xf numFmtId="0" fontId="0" fillId="0" borderId="29" xfId="0" applyFont="1" applyFill="1" applyBorder="1" applyAlignment="1">
      <alignment horizontal="center" wrapText="1"/>
    </xf>
    <xf numFmtId="0" fontId="0" fillId="0" borderId="7" xfId="0" applyFont="1" applyFill="1" applyBorder="1" applyAlignment="1">
      <alignment horizontal="center"/>
    </xf>
    <xf numFmtId="0" fontId="0" fillId="0" borderId="5" xfId="0" applyFont="1" applyFill="1" applyBorder="1" applyAlignment="1">
      <alignment horizontal="center"/>
    </xf>
    <xf numFmtId="0" fontId="0" fillId="0" borderId="1" xfId="0" applyFont="1" applyFill="1" applyBorder="1" applyAlignment="1">
      <alignment horizont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25" fillId="9" borderId="0" xfId="3" applyFont="1" applyFill="1" applyBorder="1" applyAlignment="1">
      <alignment horizontal="left" vertical="center" wrapText="1"/>
    </xf>
    <xf numFmtId="0" fontId="25" fillId="9" borderId="25" xfId="3" applyFont="1" applyFill="1" applyBorder="1" applyAlignment="1">
      <alignment horizontal="center" vertical="center" wrapText="1"/>
    </xf>
  </cellXfs>
  <cellStyles count="8">
    <cellStyle name="Comma 2" xfId="6"/>
    <cellStyle name="Normal" xfId="0" builtinId="0"/>
    <cellStyle name="Normal 2" xfId="1"/>
    <cellStyle name="Normal 2 4" xfId="3"/>
    <cellStyle name="Normal 5" xfId="2"/>
    <cellStyle name="Normal_I;Station_Usage_11_12_1 2" xfId="5"/>
    <cellStyle name="Normal_I;Station_Usage_11_12_2 2" xfId="4"/>
    <cellStyle name="Y.check" xfId="7"/>
  </cellStyles>
  <dxfs count="20">
    <dxf>
      <font>
        <color theme="1" tint="4.9989318521683403E-2"/>
      </font>
      <fill>
        <patternFill>
          <bgColor theme="4" tint="0.79998168889431442"/>
        </patternFill>
      </fill>
      <border>
        <left style="thin">
          <color auto="1"/>
        </left>
        <right style="thin">
          <color auto="1"/>
        </right>
      </border>
    </dxf>
    <dxf>
      <font>
        <color theme="1" tint="4.9989318521683403E-2"/>
      </font>
      <fill>
        <patternFill>
          <bgColor theme="0" tint="-0.24994659260841701"/>
        </patternFill>
      </fill>
      <border>
        <left style="thin">
          <color auto="1"/>
        </left>
        <right style="thin">
          <color auto="1"/>
        </right>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left style="thin">
          <color rgb="FF00000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bottom style="thin">
          <color rgb="FF000000"/>
        </bottom>
      </border>
    </dxf>
    <dxf>
      <alignment textRotation="0" wrapText="0" indent="0" justifyLastLine="0" shrinkToFit="0" readingOrder="0"/>
    </dxf>
    <dxf>
      <font>
        <strike val="0"/>
        <outline val="0"/>
        <shadow val="0"/>
        <u val="none"/>
        <vertAlign val="baseline"/>
        <color theme="0"/>
        <name val="Calibri"/>
        <scheme val="minor"/>
      </font>
      <alignment textRotation="0" wrapText="0" indent="0" justifyLastLine="0" shrinkToFit="0" readingOrder="0"/>
    </dxf>
    <dxf>
      <fill>
        <patternFill>
          <bgColor rgb="FFFFE1FF"/>
        </patternFill>
      </fill>
    </dxf>
    <dxf>
      <fill>
        <patternFill>
          <bgColor rgb="FFCE1283"/>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3">
      <tableStyleElement type="wholeTable" dxfId="19"/>
      <tableStyleElement type="headerRow" dxfId="18"/>
      <tableStyleElement type="firstRowStripe" dxfId="17"/>
    </tableStyle>
  </tableStyles>
  <colors>
    <mruColors>
      <color rgb="FFCE12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uglas\Work\Issues\R&amp;A\MRKTREP\2000\working%20files\BEN1\OTHERMO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2bserver1.ns.tfl.local\rnperformance\Monitoring\DATA\Road%20Safety\ALL_CASUALTY_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SECTION1\1-15-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dft.gov.uk/TSGB00/8-01-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erformance\Monitoring\cycling\sectors\CIO-sector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surv\1910-1%20to%205%202008-09%20Mcr%20LPSA%20Survey%20Cycle\data\september%202008\metrolink_data_sep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S\HFAS\Projects\0121-00%20Monitoring%20Report\rep2012\Metrolink%202012\2012%20metrolink%20data%20v1.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TSGB1998\SECTION1\1-13-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peed/tsl/ROADTRA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20ARCHIVED%20SHEE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atie/Local%20CC%20inv%20and%20targets/model/LACO2ReductionPotentialsModelV1.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eed/tsl/COMMU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Documents/CWIS%20modelling/model/CWIS_Cycling_Model_v0_05%20LS.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slan10\COMQ\TSGB00\8-01-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er/Documents/CWIS%20modelling/scenarios/Walk%20to%20School/WalkingToSchool_Modified_v2.1%20CAP%20AND%20REV/WalkingToSchool_Modified_v2/CWIS_WalkingToSchool_Model_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fl.gov.uk/Issues/R&amp;A/MRKTREP/2000/working%20files/BEN1/OTHERM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BSERVER1\RNPERFORMANCE\Monitoring\REPORTS\TrafficManager'sReport\TMR%20Data%20And%20Charts\LRGReportDataT1Demand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bserver1.ns.tfl.local\rnperformance\Monitoring\REPORTS\BMR\BMRReportData&amp;ChartsMACR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bserver1\RNperformance\Monitoring\Reports\LondonRoadsGroupMeeting\LRG%20Source%20Data%20And%20Charts\LRGReportDataT4Safety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LONDON\TSL\LULTRAF.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DG%20Full%20Template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urv\jcm\raildata\2001%20ml%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efreshError="1">
        <row r="14">
          <cell r="D14">
            <v>6.0247999999999999</v>
          </cell>
          <cell r="F14">
            <v>6.4520999999999997</v>
          </cell>
          <cell r="H14">
            <v>12.476900000000001</v>
          </cell>
          <cell r="U14">
            <v>166</v>
          </cell>
          <cell r="AA14">
            <v>82.480994248694387</v>
          </cell>
          <cell r="AB14">
            <v>99.775617053103986</v>
          </cell>
          <cell r="AC14">
            <v>96.251689678334287</v>
          </cell>
          <cell r="AD14">
            <v>384</v>
          </cell>
        </row>
        <row r="15">
          <cell r="D15">
            <v>5.9537000000000004</v>
          </cell>
          <cell r="F15">
            <v>6.0042</v>
          </cell>
          <cell r="H15">
            <v>11.9579</v>
          </cell>
          <cell r="K15">
            <v>93.299802417649602</v>
          </cell>
          <cell r="U15">
            <v>174</v>
          </cell>
          <cell r="AA15">
            <v>79.050042969524696</v>
          </cell>
          <cell r="AB15">
            <v>99.326851159311914</v>
          </cell>
          <cell r="AC15">
            <v>101.25294981615582</v>
          </cell>
          <cell r="AD15">
            <v>386</v>
          </cell>
        </row>
        <row r="16">
          <cell r="D16">
            <v>6.3605</v>
          </cell>
          <cell r="F16">
            <v>6.6147</v>
          </cell>
          <cell r="H16">
            <v>12.975199999999999</v>
          </cell>
          <cell r="K16">
            <v>94.512908357305108</v>
          </cell>
          <cell r="U16">
            <v>171</v>
          </cell>
          <cell r="AA16">
            <v>85.775104118463659</v>
          </cell>
          <cell r="AB16">
            <v>93.642483171278997</v>
          </cell>
          <cell r="AC16">
            <v>95.287363507742967</v>
          </cell>
          <cell r="AD16">
            <v>401</v>
          </cell>
        </row>
        <row r="17">
          <cell r="D17">
            <v>6.3777999999999997</v>
          </cell>
          <cell r="F17">
            <v>7</v>
          </cell>
          <cell r="H17">
            <v>13.3</v>
          </cell>
          <cell r="K17">
            <v>97.919316682639774</v>
          </cell>
          <cell r="U17">
            <v>189</v>
          </cell>
          <cell r="AA17">
            <v>87.922258213789917</v>
          </cell>
          <cell r="AB17">
            <v>94.988780852655211</v>
          </cell>
          <cell r="AC17">
            <v>99.362411832833331</v>
          </cell>
          <cell r="AD17">
            <v>421</v>
          </cell>
        </row>
        <row r="18">
          <cell r="D18">
            <v>6.5296000000000003</v>
          </cell>
          <cell r="F18">
            <v>7.3</v>
          </cell>
          <cell r="H18">
            <v>13.8</v>
          </cell>
          <cell r="K18">
            <v>99.075672284925531</v>
          </cell>
          <cell r="U18">
            <v>207</v>
          </cell>
          <cell r="AA18">
            <v>91.227606266939915</v>
          </cell>
          <cell r="AB18">
            <v>97.756170531039643</v>
          </cell>
          <cell r="AC18">
            <v>104.33200838907406</v>
          </cell>
          <cell r="AD18">
            <v>449</v>
          </cell>
        </row>
        <row r="19">
          <cell r="D19">
            <v>6.5430000000000001</v>
          </cell>
          <cell r="F19">
            <v>8.5839999999999996</v>
          </cell>
          <cell r="H19">
            <v>15.127000000000001</v>
          </cell>
          <cell r="K19">
            <v>100</v>
          </cell>
          <cell r="U19">
            <v>209</v>
          </cell>
          <cell r="AA19">
            <v>100</v>
          </cell>
          <cell r="AB19">
            <v>100</v>
          </cell>
          <cell r="AC19">
            <v>100</v>
          </cell>
          <cell r="AD19">
            <v>468</v>
          </cell>
        </row>
        <row r="20">
          <cell r="D20">
            <v>6.3619000000000003</v>
          </cell>
          <cell r="F20">
            <v>8.5447000000000006</v>
          </cell>
          <cell r="H20">
            <v>14.906599999999999</v>
          </cell>
          <cell r="K20">
            <v>100.5494027151865</v>
          </cell>
          <cell r="U20">
            <v>228</v>
          </cell>
          <cell r="AA20">
            <v>98.543002578171468</v>
          </cell>
          <cell r="AB20">
            <v>99.177262528047876</v>
          </cell>
          <cell r="AC20">
            <v>98.649755695521861</v>
          </cell>
          <cell r="AD20">
            <v>473</v>
          </cell>
        </row>
        <row r="21">
          <cell r="D21">
            <v>6.6871999999999998</v>
          </cell>
          <cell r="F21">
            <v>8.2007999999999992</v>
          </cell>
          <cell r="H21">
            <v>14.8879</v>
          </cell>
          <cell r="K21">
            <v>101.08533861600056</v>
          </cell>
          <cell r="U21">
            <v>227</v>
          </cell>
          <cell r="AA21">
            <v>98.419382560983664</v>
          </cell>
          <cell r="AB21">
            <v>102.39341810022439</v>
          </cell>
          <cell r="AC21">
            <v>97.37677735341633</v>
          </cell>
          <cell r="AD21">
            <v>458</v>
          </cell>
        </row>
        <row r="22">
          <cell r="D22">
            <v>6.4432999999999998</v>
          </cell>
          <cell r="F22">
            <v>7.8808999999999996</v>
          </cell>
          <cell r="H22">
            <v>14.324</v>
          </cell>
          <cell r="K22">
            <v>105.70443972266193</v>
          </cell>
          <cell r="U22">
            <v>215</v>
          </cell>
          <cell r="AA22">
            <v>94.691611026641098</v>
          </cell>
          <cell r="AB22">
            <v>104.33807030665669</v>
          </cell>
          <cell r="AC22">
            <v>100.72002126886478</v>
          </cell>
          <cell r="AD22">
            <v>426</v>
          </cell>
        </row>
        <row r="23">
          <cell r="D23">
            <v>6.3</v>
          </cell>
          <cell r="F23">
            <v>7.3</v>
          </cell>
          <cell r="H23">
            <v>13.6</v>
          </cell>
          <cell r="K23">
            <v>110.36933594596394</v>
          </cell>
          <cell r="U23">
            <v>212</v>
          </cell>
          <cell r="AA23">
            <v>89.905467045679899</v>
          </cell>
          <cell r="AB23">
            <v>103.22213911742708</v>
          </cell>
          <cell r="AC23">
            <v>104.29763461373147</v>
          </cell>
          <cell r="AD23">
            <v>401</v>
          </cell>
        </row>
        <row r="24">
          <cell r="D24">
            <v>6.2004999999999999</v>
          </cell>
          <cell r="F24">
            <v>6.9661</v>
          </cell>
          <cell r="H24">
            <v>13.166499999999999</v>
          </cell>
          <cell r="K24">
            <v>116.81658464274361</v>
          </cell>
          <cell r="U24">
            <v>206</v>
          </cell>
          <cell r="AA24">
            <v>87.039730283598843</v>
          </cell>
          <cell r="AB24">
            <v>103.04338070306657</v>
          </cell>
          <cell r="AC24">
            <v>109.10721276339119</v>
          </cell>
          <cell r="AD24">
            <v>382</v>
          </cell>
        </row>
      </sheetData>
      <sheetData sheetId="2" refreshError="1">
        <row r="33">
          <cell r="B33">
            <v>1980</v>
          </cell>
          <cell r="C33">
            <v>122.29629999999999</v>
          </cell>
        </row>
        <row r="34">
          <cell r="B34">
            <v>1981</v>
          </cell>
          <cell r="C34">
            <v>144.27698553333332</v>
          </cell>
        </row>
        <row r="35">
          <cell r="B35">
            <v>1982</v>
          </cell>
          <cell r="C35">
            <v>156.6122264</v>
          </cell>
        </row>
        <row r="36">
          <cell r="B36">
            <v>1983</v>
          </cell>
          <cell r="C36">
            <v>168.5147556064</v>
          </cell>
        </row>
        <row r="37">
          <cell r="B37">
            <v>1984</v>
          </cell>
          <cell r="C37">
            <v>179.6367294764224</v>
          </cell>
          <cell r="H37">
            <v>93.299802417649602</v>
          </cell>
        </row>
        <row r="38">
          <cell r="B38">
            <v>1985</v>
          </cell>
          <cell r="C38">
            <v>192.57057399872483</v>
          </cell>
          <cell r="H38">
            <v>94.512908357305108</v>
          </cell>
        </row>
        <row r="39">
          <cell r="B39">
            <v>1986</v>
          </cell>
          <cell r="C39">
            <v>207.20593762262791</v>
          </cell>
        </row>
        <row r="40">
          <cell r="B40">
            <v>1987</v>
          </cell>
          <cell r="C40">
            <v>217.35902856613666</v>
          </cell>
        </row>
        <row r="41">
          <cell r="B41">
            <v>1988</v>
          </cell>
          <cell r="C41">
            <v>230.83528833723713</v>
          </cell>
        </row>
        <row r="42">
          <cell r="B42">
            <v>1989</v>
          </cell>
          <cell r="C42">
            <v>252.07213486426298</v>
          </cell>
        </row>
        <row r="43">
          <cell r="B43">
            <v>1990</v>
          </cell>
          <cell r="C43">
            <v>273.56128436144138</v>
          </cell>
        </row>
        <row r="44">
          <cell r="B44">
            <v>1991</v>
          </cell>
          <cell r="C44">
            <v>303.32200552198475</v>
          </cell>
        </row>
        <row r="45">
          <cell r="B45">
            <v>1992</v>
          </cell>
          <cell r="C45">
            <v>326.14173346104013</v>
          </cell>
        </row>
        <row r="46">
          <cell r="B46">
            <v>1993</v>
          </cell>
          <cell r="C46">
            <v>333.49422120841069</v>
          </cell>
        </row>
        <row r="47">
          <cell r="B47">
            <v>1994</v>
          </cell>
        </row>
        <row r="48">
          <cell r="B48">
            <v>1995</v>
          </cell>
        </row>
        <row r="50">
          <cell r="A50" t="str">
            <v>Financial year indices</v>
          </cell>
        </row>
        <row r="51">
          <cell r="A51" t="str">
            <v>(9 months of first year +3 months of second)</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asualtyDataFeed"/>
      <sheetName val="CONTENTS"/>
      <sheetName val="LONDON actuals"/>
      <sheetName val="TLRN actuals"/>
      <sheetName val="CHILD actuals"/>
      <sheetName val="AnnualTargets"/>
      <sheetName val="Original AnnualTargets"/>
      <sheetName val="MonthlyTargetsTLRN2005"/>
      <sheetName val="MonthlyTargetsLONDON2005"/>
      <sheetName val="MonthlyTargetsTLRN2005Corrected"/>
      <sheetName val="MonthlyTargetsTLRN2006"/>
      <sheetName val="MonthlyTargetsTLRN2006Corrected"/>
      <sheetName val="MonthlyTargetsLONDON2006"/>
      <sheetName val="MonthlyTargetsTLRN2007"/>
      <sheetName val="MonthlyTargetsLONDON2007"/>
      <sheetName val="QuarterlyTargets London"/>
      <sheetName val="MonthlyTargetsTLRN2008"/>
      <sheetName val="MonthlyTargetsLONDON2008"/>
      <sheetName val="MonthlyForecastsTRLN"/>
      <sheetName val="MonthlyForecastsLONDON"/>
      <sheetName val="20062007TargetReporting"/>
      <sheetName val="20072008TargetReporting"/>
      <sheetName val="SHEC-TLRNRolling"/>
      <sheetName val="OLDSHEC-TLRNRolling"/>
      <sheetName val="SHEC-LONDONRolling "/>
      <sheetName val="SHEC"/>
      <sheetName val="BMR"/>
      <sheetName val="TMR"/>
      <sheetName val="QuarterlySummary"/>
      <sheetName val="BVPIPlanReview"/>
      <sheetName val="BSC"/>
      <sheetName val="SAP"/>
      <sheetName val="CorporateLondon"/>
      <sheetName val="CorporateTLRN"/>
      <sheetName val="RISC"/>
      <sheetName val="RISCChart4.1a"/>
      <sheetName val="RISCChart4.1b"/>
    </sheetNames>
    <sheetDataSet>
      <sheetData sheetId="0">
        <row r="6">
          <cell r="A6" t="str">
            <v>Month/Period</v>
          </cell>
          <cell r="B6" t="str">
            <v>Date</v>
          </cell>
          <cell r="C6" t="str">
            <v>Casualities - London.PED Fatal</v>
          </cell>
          <cell r="D6" t="str">
            <v>Casualities - London.PED Serious</v>
          </cell>
          <cell r="E6" t="str">
            <v>Casualities - London.PED Slight</v>
          </cell>
          <cell r="F6" t="str">
            <v>Casualities - London.PED KSI Target</v>
          </cell>
          <cell r="G6" t="str">
            <v>Casualities - London.CYC Fatal</v>
          </cell>
          <cell r="H6" t="str">
            <v>Casualities - London.CYC Serious</v>
          </cell>
          <cell r="I6" t="str">
            <v>Casualities - London.CYC Slight</v>
          </cell>
          <cell r="J6" t="str">
            <v>Casualities - London.CYC KSI Target</v>
          </cell>
          <cell r="K6" t="str">
            <v>Casualities - London.PTW Fatal</v>
          </cell>
          <cell r="L6" t="str">
            <v>Casualities - London.PTW Serious</v>
          </cell>
          <cell r="M6" t="str">
            <v>Casualities - London.PTW Slight</v>
          </cell>
          <cell r="N6" t="str">
            <v>Casualities - London.PTW KSI Target</v>
          </cell>
          <cell r="O6" t="str">
            <v>Casualities - London.CAR Fatal</v>
          </cell>
          <cell r="P6" t="str">
            <v>Casualities - London.CAR Serious</v>
          </cell>
          <cell r="Q6" t="str">
            <v>Casualities - London.CAR Slight</v>
          </cell>
          <cell r="R6" t="str">
            <v>Casualities - London.OTHER Fatal</v>
          </cell>
          <cell r="S6" t="str">
            <v>Casualities - London.OTHER Serious</v>
          </cell>
          <cell r="T6" t="str">
            <v>Casualities - London.OTHER Slight</v>
          </cell>
          <cell r="U6" t="str">
            <v>Casualities - London.TOT KSI Target</v>
          </cell>
          <cell r="V6" t="str">
            <v>London Fatal</v>
          </cell>
          <cell r="W6" t="str">
            <v>London Serious</v>
          </cell>
          <cell r="X6" t="str">
            <v>London Slight</v>
          </cell>
          <cell r="Y6" t="str">
            <v>London KSI Target</v>
          </cell>
          <cell r="Z6" t="str">
            <v>Casualties - TLRN.PED Fatal</v>
          </cell>
          <cell r="AA6" t="str">
            <v>Casualties - TLRN.PED Serious</v>
          </cell>
          <cell r="AB6" t="str">
            <v>Casualties - TLRN.PED Slight</v>
          </cell>
          <cell r="AC6" t="str">
            <v>Casualties - TLRN.PED KSI Target</v>
          </cell>
          <cell r="AD6" t="str">
            <v>Casualties - TLRN.CYC Fatal</v>
          </cell>
          <cell r="AE6" t="str">
            <v>Casualties - TLRN.CYC Serious</v>
          </cell>
          <cell r="AF6" t="str">
            <v>Casualties - TLRN.CYC Slight</v>
          </cell>
          <cell r="AG6" t="str">
            <v>Casualties - TLRN.CYC KSI Target</v>
          </cell>
          <cell r="AH6" t="str">
            <v>Casualties - TLRN.PTW Fatal</v>
          </cell>
          <cell r="AI6" t="str">
            <v>Casualties - TLRN.PTW Serious</v>
          </cell>
          <cell r="AJ6" t="str">
            <v>Casualties - TLRN.PTW Slight</v>
          </cell>
          <cell r="AK6" t="str">
            <v>Casualties - TLRN.PTW KSI Target</v>
          </cell>
          <cell r="AL6" t="str">
            <v>Casualties - TLRN.CAR Fatal</v>
          </cell>
          <cell r="AM6" t="str">
            <v>Casualties - TLRN.CAR Serious</v>
          </cell>
          <cell r="AN6" t="str">
            <v>Casualties - TLRN.CAR Slight</v>
          </cell>
          <cell r="AO6" t="str">
            <v>Casualties - TLRN.OTHER Fatal</v>
          </cell>
          <cell r="AP6" t="str">
            <v>Casualties - TLRN.OTHER Serious</v>
          </cell>
          <cell r="AQ6" t="str">
            <v>Casualties - TLRN.OTHER Slight</v>
          </cell>
          <cell r="AR6" t="str">
            <v>Casualties - TLRN.TOT KSI Target</v>
          </cell>
          <cell r="AS6" t="str">
            <v>TLRN Fatal</v>
          </cell>
          <cell r="AT6" t="str">
            <v>TLRN Serious</v>
          </cell>
          <cell r="AU6" t="str">
            <v>TLRN Slight</v>
          </cell>
        </row>
        <row r="7">
          <cell r="A7" t="str">
            <v>January 98</v>
          </cell>
          <cell r="B7">
            <v>35796</v>
          </cell>
          <cell r="C7">
            <v>11</v>
          </cell>
          <cell r="D7">
            <v>176</v>
          </cell>
          <cell r="E7">
            <v>542</v>
          </cell>
          <cell r="G7">
            <v>0</v>
          </cell>
          <cell r="H7">
            <v>23</v>
          </cell>
          <cell r="I7">
            <v>215</v>
          </cell>
          <cell r="K7">
            <v>3</v>
          </cell>
          <cell r="L7">
            <v>68</v>
          </cell>
          <cell r="M7">
            <v>429</v>
          </cell>
          <cell r="O7">
            <v>3</v>
          </cell>
          <cell r="P7">
            <v>248</v>
          </cell>
          <cell r="Q7">
            <v>1522</v>
          </cell>
          <cell r="R7">
            <v>1</v>
          </cell>
          <cell r="S7">
            <v>39</v>
          </cell>
          <cell r="T7">
            <v>279</v>
          </cell>
          <cell r="V7">
            <v>0</v>
          </cell>
          <cell r="W7">
            <v>62</v>
          </cell>
          <cell r="X7">
            <v>239</v>
          </cell>
          <cell r="Y7"/>
          <cell r="Z7">
            <v>4</v>
          </cell>
          <cell r="AA7">
            <v>37</v>
          </cell>
          <cell r="AB7">
            <v>112</v>
          </cell>
          <cell r="AD7">
            <v>0</v>
          </cell>
          <cell r="AE7">
            <v>5</v>
          </cell>
          <cell r="AF7">
            <v>42</v>
          </cell>
          <cell r="AH7">
            <v>1</v>
          </cell>
          <cell r="AI7">
            <v>20</v>
          </cell>
          <cell r="AJ7">
            <v>126</v>
          </cell>
          <cell r="AL7">
            <v>2</v>
          </cell>
          <cell r="AM7">
            <v>61</v>
          </cell>
          <cell r="AN7">
            <v>397</v>
          </cell>
          <cell r="AO7">
            <v>1</v>
          </cell>
          <cell r="AP7">
            <v>10</v>
          </cell>
          <cell r="AQ7">
            <v>86</v>
          </cell>
          <cell r="AS7">
            <v>0</v>
          </cell>
          <cell r="AT7">
            <v>10</v>
          </cell>
          <cell r="AU7">
            <v>35</v>
          </cell>
        </row>
        <row r="8">
          <cell r="A8" t="str">
            <v>February 98</v>
          </cell>
          <cell r="B8">
            <v>35827</v>
          </cell>
          <cell r="C8">
            <v>10</v>
          </cell>
          <cell r="D8">
            <v>126</v>
          </cell>
          <cell r="E8">
            <v>520</v>
          </cell>
          <cell r="G8">
            <v>0</v>
          </cell>
          <cell r="H8">
            <v>48</v>
          </cell>
          <cell r="I8">
            <v>265</v>
          </cell>
          <cell r="K8">
            <v>4</v>
          </cell>
          <cell r="L8">
            <v>73</v>
          </cell>
          <cell r="M8">
            <v>400</v>
          </cell>
          <cell r="O8">
            <v>5</v>
          </cell>
          <cell r="P8">
            <v>190</v>
          </cell>
          <cell r="Q8">
            <v>1217</v>
          </cell>
          <cell r="R8">
            <v>1</v>
          </cell>
          <cell r="S8">
            <v>32</v>
          </cell>
          <cell r="T8">
            <v>271</v>
          </cell>
          <cell r="V8">
            <v>1</v>
          </cell>
          <cell r="W8">
            <v>53</v>
          </cell>
          <cell r="X8">
            <v>274</v>
          </cell>
          <cell r="Z8">
            <v>5</v>
          </cell>
          <cell r="AA8">
            <v>23</v>
          </cell>
          <cell r="AB8">
            <v>101</v>
          </cell>
          <cell r="AD8">
            <v>0</v>
          </cell>
          <cell r="AE8">
            <v>16</v>
          </cell>
          <cell r="AF8">
            <v>67</v>
          </cell>
          <cell r="AH8">
            <v>2</v>
          </cell>
          <cell r="AI8">
            <v>22</v>
          </cell>
          <cell r="AJ8">
            <v>121</v>
          </cell>
          <cell r="AL8">
            <v>2</v>
          </cell>
          <cell r="AM8">
            <v>47</v>
          </cell>
          <cell r="AN8">
            <v>377</v>
          </cell>
          <cell r="AO8">
            <v>1</v>
          </cell>
          <cell r="AP8">
            <v>11</v>
          </cell>
          <cell r="AQ8">
            <v>71</v>
          </cell>
          <cell r="AS8">
            <v>0</v>
          </cell>
          <cell r="AT8">
            <v>9</v>
          </cell>
          <cell r="AU8">
            <v>46</v>
          </cell>
        </row>
        <row r="9">
          <cell r="A9" t="str">
            <v>March 98</v>
          </cell>
          <cell r="B9">
            <v>35855</v>
          </cell>
          <cell r="C9">
            <v>13</v>
          </cell>
          <cell r="D9">
            <v>166</v>
          </cell>
          <cell r="E9">
            <v>538</v>
          </cell>
          <cell r="G9">
            <v>1</v>
          </cell>
          <cell r="H9">
            <v>56</v>
          </cell>
          <cell r="I9">
            <v>260</v>
          </cell>
          <cell r="K9">
            <v>2</v>
          </cell>
          <cell r="L9">
            <v>92</v>
          </cell>
          <cell r="M9">
            <v>482</v>
          </cell>
          <cell r="O9">
            <v>1</v>
          </cell>
          <cell r="P9">
            <v>261</v>
          </cell>
          <cell r="Q9">
            <v>1556</v>
          </cell>
          <cell r="R9">
            <v>0</v>
          </cell>
          <cell r="S9">
            <v>50</v>
          </cell>
          <cell r="T9">
            <v>277</v>
          </cell>
          <cell r="V9">
            <v>0</v>
          </cell>
          <cell r="W9">
            <v>89</v>
          </cell>
          <cell r="X9">
            <v>280</v>
          </cell>
          <cell r="Z9">
            <v>4</v>
          </cell>
          <cell r="AA9">
            <v>44</v>
          </cell>
          <cell r="AB9">
            <v>112</v>
          </cell>
          <cell r="AD9">
            <v>1</v>
          </cell>
          <cell r="AE9">
            <v>16</v>
          </cell>
          <cell r="AF9">
            <v>64</v>
          </cell>
          <cell r="AH9">
            <v>1</v>
          </cell>
          <cell r="AI9">
            <v>40</v>
          </cell>
          <cell r="AJ9">
            <v>167</v>
          </cell>
          <cell r="AL9">
            <v>0</v>
          </cell>
          <cell r="AM9">
            <v>80</v>
          </cell>
          <cell r="AN9">
            <v>434</v>
          </cell>
          <cell r="AO9">
            <v>0</v>
          </cell>
          <cell r="AP9">
            <v>14</v>
          </cell>
          <cell r="AQ9">
            <v>78</v>
          </cell>
          <cell r="AS9">
            <v>0</v>
          </cell>
          <cell r="AT9">
            <v>16</v>
          </cell>
          <cell r="AU9">
            <v>41</v>
          </cell>
        </row>
        <row r="10">
          <cell r="A10" t="str">
            <v>April 98</v>
          </cell>
          <cell r="B10">
            <v>35886</v>
          </cell>
          <cell r="C10">
            <v>10</v>
          </cell>
          <cell r="D10">
            <v>162</v>
          </cell>
          <cell r="E10">
            <v>538</v>
          </cell>
          <cell r="G10">
            <v>0</v>
          </cell>
          <cell r="H10">
            <v>45</v>
          </cell>
          <cell r="I10">
            <v>261</v>
          </cell>
          <cell r="K10">
            <v>2</v>
          </cell>
          <cell r="L10">
            <v>61</v>
          </cell>
          <cell r="M10">
            <v>408</v>
          </cell>
          <cell r="O10">
            <v>6</v>
          </cell>
          <cell r="P10">
            <v>245</v>
          </cell>
          <cell r="Q10">
            <v>1548</v>
          </cell>
          <cell r="R10">
            <v>0</v>
          </cell>
          <cell r="S10">
            <v>39</v>
          </cell>
          <cell r="T10">
            <v>249</v>
          </cell>
          <cell r="V10">
            <v>0</v>
          </cell>
          <cell r="W10">
            <v>88</v>
          </cell>
          <cell r="X10">
            <v>320</v>
          </cell>
          <cell r="Z10">
            <v>6</v>
          </cell>
          <cell r="AA10">
            <v>36</v>
          </cell>
          <cell r="AB10">
            <v>120</v>
          </cell>
          <cell r="AD10">
            <v>0</v>
          </cell>
          <cell r="AE10">
            <v>10</v>
          </cell>
          <cell r="AF10">
            <v>68</v>
          </cell>
          <cell r="AH10">
            <v>0</v>
          </cell>
          <cell r="AI10">
            <v>20</v>
          </cell>
          <cell r="AJ10">
            <v>151</v>
          </cell>
          <cell r="AL10">
            <v>2</v>
          </cell>
          <cell r="AM10">
            <v>62</v>
          </cell>
          <cell r="AN10">
            <v>396</v>
          </cell>
          <cell r="AO10">
            <v>0</v>
          </cell>
          <cell r="AP10">
            <v>9</v>
          </cell>
          <cell r="AQ10">
            <v>71</v>
          </cell>
          <cell r="AS10">
            <v>0</v>
          </cell>
          <cell r="AT10">
            <v>9</v>
          </cell>
          <cell r="AU10">
            <v>50</v>
          </cell>
        </row>
        <row r="11">
          <cell r="A11" t="str">
            <v>May 98</v>
          </cell>
          <cell r="B11">
            <v>35916</v>
          </cell>
          <cell r="C11">
            <v>7</v>
          </cell>
          <cell r="D11">
            <v>180</v>
          </cell>
          <cell r="E11">
            <v>618</v>
          </cell>
          <cell r="G11">
            <v>2</v>
          </cell>
          <cell r="H11">
            <v>62</v>
          </cell>
          <cell r="I11">
            <v>419</v>
          </cell>
          <cell r="K11">
            <v>4</v>
          </cell>
          <cell r="L11">
            <v>81</v>
          </cell>
          <cell r="M11">
            <v>489</v>
          </cell>
          <cell r="O11">
            <v>7</v>
          </cell>
          <cell r="P11">
            <v>204</v>
          </cell>
          <cell r="Q11">
            <v>1355</v>
          </cell>
          <cell r="R11">
            <v>0</v>
          </cell>
          <cell r="S11">
            <v>41</v>
          </cell>
          <cell r="T11">
            <v>284</v>
          </cell>
          <cell r="V11">
            <v>0</v>
          </cell>
          <cell r="W11">
            <v>95</v>
          </cell>
          <cell r="X11">
            <v>437</v>
          </cell>
          <cell r="Z11">
            <v>2</v>
          </cell>
          <cell r="AA11">
            <v>37</v>
          </cell>
          <cell r="AB11">
            <v>103</v>
          </cell>
          <cell r="AD11">
            <v>1</v>
          </cell>
          <cell r="AE11">
            <v>13</v>
          </cell>
          <cell r="AF11">
            <v>97</v>
          </cell>
          <cell r="AH11">
            <v>1</v>
          </cell>
          <cell r="AI11">
            <v>32</v>
          </cell>
          <cell r="AJ11">
            <v>168</v>
          </cell>
          <cell r="AL11">
            <v>0</v>
          </cell>
          <cell r="AM11">
            <v>41</v>
          </cell>
          <cell r="AN11">
            <v>409</v>
          </cell>
          <cell r="AO11">
            <v>0</v>
          </cell>
          <cell r="AP11">
            <v>15</v>
          </cell>
          <cell r="AQ11">
            <v>80</v>
          </cell>
          <cell r="AS11">
            <v>0</v>
          </cell>
          <cell r="AT11">
            <v>7</v>
          </cell>
          <cell r="AU11">
            <v>63</v>
          </cell>
        </row>
        <row r="12">
          <cell r="A12" t="str">
            <v>June 98</v>
          </cell>
          <cell r="B12">
            <v>35947</v>
          </cell>
          <cell r="C12">
            <v>7</v>
          </cell>
          <cell r="D12">
            <v>166</v>
          </cell>
          <cell r="E12">
            <v>605</v>
          </cell>
          <cell r="G12">
            <v>2</v>
          </cell>
          <cell r="H12">
            <v>47</v>
          </cell>
          <cell r="I12">
            <v>378</v>
          </cell>
          <cell r="K12">
            <v>3</v>
          </cell>
          <cell r="L12">
            <v>99</v>
          </cell>
          <cell r="M12">
            <v>487</v>
          </cell>
          <cell r="O12">
            <v>3</v>
          </cell>
          <cell r="P12">
            <v>239</v>
          </cell>
          <cell r="Q12">
            <v>1770</v>
          </cell>
          <cell r="R12">
            <v>1</v>
          </cell>
          <cell r="S12">
            <v>37</v>
          </cell>
          <cell r="T12">
            <v>321</v>
          </cell>
          <cell r="V12">
            <v>2</v>
          </cell>
          <cell r="W12">
            <v>102</v>
          </cell>
          <cell r="X12">
            <v>420</v>
          </cell>
          <cell r="Z12">
            <v>4</v>
          </cell>
          <cell r="AA12">
            <v>39</v>
          </cell>
          <cell r="AB12">
            <v>111</v>
          </cell>
          <cell r="AD12">
            <v>1</v>
          </cell>
          <cell r="AE12">
            <v>9</v>
          </cell>
          <cell r="AF12">
            <v>90</v>
          </cell>
          <cell r="AH12">
            <v>0</v>
          </cell>
          <cell r="AI12">
            <v>31</v>
          </cell>
          <cell r="AJ12">
            <v>157</v>
          </cell>
          <cell r="AL12">
            <v>1</v>
          </cell>
          <cell r="AM12">
            <v>57</v>
          </cell>
          <cell r="AN12">
            <v>473</v>
          </cell>
          <cell r="AO12">
            <v>1</v>
          </cell>
          <cell r="AP12">
            <v>9</v>
          </cell>
          <cell r="AQ12">
            <v>103</v>
          </cell>
          <cell r="AS12">
            <v>1</v>
          </cell>
          <cell r="AT12">
            <v>16</v>
          </cell>
          <cell r="AU12">
            <v>59</v>
          </cell>
        </row>
        <row r="13">
          <cell r="A13" t="str">
            <v>July 98</v>
          </cell>
          <cell r="B13">
            <v>35977</v>
          </cell>
          <cell r="C13">
            <v>6</v>
          </cell>
          <cell r="D13">
            <v>144</v>
          </cell>
          <cell r="E13">
            <v>557</v>
          </cell>
          <cell r="G13">
            <v>0</v>
          </cell>
          <cell r="H13">
            <v>67</v>
          </cell>
          <cell r="I13">
            <v>378</v>
          </cell>
          <cell r="K13">
            <v>4</v>
          </cell>
          <cell r="L13">
            <v>93</v>
          </cell>
          <cell r="M13">
            <v>538</v>
          </cell>
          <cell r="O13">
            <v>8</v>
          </cell>
          <cell r="P13">
            <v>189</v>
          </cell>
          <cell r="Q13">
            <v>1463</v>
          </cell>
          <cell r="R13">
            <v>1</v>
          </cell>
          <cell r="S13">
            <v>38</v>
          </cell>
          <cell r="T13">
            <v>361</v>
          </cell>
          <cell r="V13">
            <v>1</v>
          </cell>
          <cell r="W13">
            <v>91</v>
          </cell>
          <cell r="X13">
            <v>392</v>
          </cell>
          <cell r="Z13">
            <v>4</v>
          </cell>
          <cell r="AA13">
            <v>40</v>
          </cell>
          <cell r="AB13">
            <v>105</v>
          </cell>
          <cell r="AD13">
            <v>0</v>
          </cell>
          <cell r="AE13">
            <v>15</v>
          </cell>
          <cell r="AF13">
            <v>103</v>
          </cell>
          <cell r="AH13">
            <v>2</v>
          </cell>
          <cell r="AI13">
            <v>28</v>
          </cell>
          <cell r="AJ13">
            <v>194</v>
          </cell>
          <cell r="AL13">
            <v>5</v>
          </cell>
          <cell r="AM13">
            <v>54</v>
          </cell>
          <cell r="AN13">
            <v>414</v>
          </cell>
          <cell r="AO13">
            <v>0</v>
          </cell>
          <cell r="AP13">
            <v>8</v>
          </cell>
          <cell r="AQ13">
            <v>111</v>
          </cell>
          <cell r="AS13">
            <v>0</v>
          </cell>
          <cell r="AT13">
            <v>17</v>
          </cell>
          <cell r="AU13">
            <v>65</v>
          </cell>
        </row>
        <row r="14">
          <cell r="A14" t="str">
            <v>August 98</v>
          </cell>
          <cell r="B14">
            <v>36008</v>
          </cell>
          <cell r="C14">
            <v>6</v>
          </cell>
          <cell r="D14">
            <v>132</v>
          </cell>
          <cell r="E14">
            <v>545</v>
          </cell>
          <cell r="G14">
            <v>3</v>
          </cell>
          <cell r="H14">
            <v>65</v>
          </cell>
          <cell r="I14">
            <v>385</v>
          </cell>
          <cell r="K14">
            <v>1</v>
          </cell>
          <cell r="L14">
            <v>89</v>
          </cell>
          <cell r="M14">
            <v>493</v>
          </cell>
          <cell r="O14">
            <v>4</v>
          </cell>
          <cell r="P14">
            <v>217</v>
          </cell>
          <cell r="Q14">
            <v>1377</v>
          </cell>
          <cell r="R14">
            <v>1</v>
          </cell>
          <cell r="S14">
            <v>37</v>
          </cell>
          <cell r="T14">
            <v>288</v>
          </cell>
          <cell r="V14">
            <v>2</v>
          </cell>
          <cell r="W14">
            <v>83</v>
          </cell>
          <cell r="X14">
            <v>384</v>
          </cell>
          <cell r="Z14">
            <v>2</v>
          </cell>
          <cell r="AA14">
            <v>34</v>
          </cell>
          <cell r="AB14">
            <v>102</v>
          </cell>
          <cell r="AD14">
            <v>2</v>
          </cell>
          <cell r="AE14">
            <v>15</v>
          </cell>
          <cell r="AF14">
            <v>94</v>
          </cell>
          <cell r="AH14">
            <v>0</v>
          </cell>
          <cell r="AI14">
            <v>32</v>
          </cell>
          <cell r="AJ14">
            <v>163</v>
          </cell>
          <cell r="AL14">
            <v>2</v>
          </cell>
          <cell r="AM14">
            <v>71</v>
          </cell>
          <cell r="AN14">
            <v>406</v>
          </cell>
          <cell r="AO14">
            <v>0</v>
          </cell>
          <cell r="AP14">
            <v>11</v>
          </cell>
          <cell r="AQ14">
            <v>109</v>
          </cell>
          <cell r="AS14">
            <v>1</v>
          </cell>
          <cell r="AT14">
            <v>25</v>
          </cell>
          <cell r="AU14">
            <v>72</v>
          </cell>
        </row>
        <row r="15">
          <cell r="A15" t="str">
            <v>September 98</v>
          </cell>
          <cell r="B15">
            <v>36039</v>
          </cell>
          <cell r="C15">
            <v>9</v>
          </cell>
          <cell r="D15">
            <v>165</v>
          </cell>
          <cell r="E15">
            <v>626</v>
          </cell>
          <cell r="G15">
            <v>2</v>
          </cell>
          <cell r="H15">
            <v>62</v>
          </cell>
          <cell r="I15">
            <v>353</v>
          </cell>
          <cell r="K15">
            <v>3</v>
          </cell>
          <cell r="L15">
            <v>89</v>
          </cell>
          <cell r="M15">
            <v>530</v>
          </cell>
          <cell r="O15">
            <v>4</v>
          </cell>
          <cell r="P15">
            <v>233</v>
          </cell>
          <cell r="Q15">
            <v>1564</v>
          </cell>
          <cell r="R15">
            <v>0</v>
          </cell>
          <cell r="S15">
            <v>31</v>
          </cell>
          <cell r="T15">
            <v>288</v>
          </cell>
          <cell r="V15">
            <v>1</v>
          </cell>
          <cell r="W15">
            <v>89</v>
          </cell>
          <cell r="X15">
            <v>365</v>
          </cell>
          <cell r="Z15">
            <v>4</v>
          </cell>
          <cell r="AA15">
            <v>41</v>
          </cell>
          <cell r="AB15">
            <v>112</v>
          </cell>
          <cell r="AD15">
            <v>0</v>
          </cell>
          <cell r="AE15">
            <v>12</v>
          </cell>
          <cell r="AF15">
            <v>74</v>
          </cell>
          <cell r="AH15">
            <v>0</v>
          </cell>
          <cell r="AI15">
            <v>27</v>
          </cell>
          <cell r="AJ15">
            <v>184</v>
          </cell>
          <cell r="AL15">
            <v>0</v>
          </cell>
          <cell r="AM15">
            <v>64</v>
          </cell>
          <cell r="AN15">
            <v>455</v>
          </cell>
          <cell r="AO15">
            <v>0</v>
          </cell>
          <cell r="AP15">
            <v>9</v>
          </cell>
          <cell r="AQ15">
            <v>100</v>
          </cell>
          <cell r="AS15">
            <v>1</v>
          </cell>
          <cell r="AT15">
            <v>13</v>
          </cell>
          <cell r="AU15">
            <v>61</v>
          </cell>
        </row>
        <row r="16">
          <cell r="A16" t="str">
            <v>October 98</v>
          </cell>
          <cell r="B16">
            <v>36069</v>
          </cell>
          <cell r="C16">
            <v>14</v>
          </cell>
          <cell r="D16">
            <v>172</v>
          </cell>
          <cell r="E16">
            <v>620</v>
          </cell>
          <cell r="G16">
            <v>1</v>
          </cell>
          <cell r="H16">
            <v>51</v>
          </cell>
          <cell r="I16">
            <v>310</v>
          </cell>
          <cell r="K16">
            <v>7</v>
          </cell>
          <cell r="L16">
            <v>87</v>
          </cell>
          <cell r="M16">
            <v>586</v>
          </cell>
          <cell r="O16">
            <v>5</v>
          </cell>
          <cell r="P16">
            <v>235</v>
          </cell>
          <cell r="Q16">
            <v>1760</v>
          </cell>
          <cell r="R16">
            <v>1</v>
          </cell>
          <cell r="S16">
            <v>45</v>
          </cell>
          <cell r="T16">
            <v>313</v>
          </cell>
          <cell r="V16">
            <v>1</v>
          </cell>
          <cell r="W16">
            <v>83</v>
          </cell>
          <cell r="X16">
            <v>364</v>
          </cell>
          <cell r="Z16">
            <v>9</v>
          </cell>
          <cell r="AA16">
            <v>33</v>
          </cell>
          <cell r="AB16">
            <v>128</v>
          </cell>
          <cell r="AD16">
            <v>0</v>
          </cell>
          <cell r="AE16">
            <v>10</v>
          </cell>
          <cell r="AF16">
            <v>71</v>
          </cell>
          <cell r="AH16">
            <v>2</v>
          </cell>
          <cell r="AI16">
            <v>31</v>
          </cell>
          <cell r="AJ16">
            <v>179</v>
          </cell>
          <cell r="AL16">
            <v>1</v>
          </cell>
          <cell r="AM16">
            <v>56</v>
          </cell>
          <cell r="AN16">
            <v>479</v>
          </cell>
          <cell r="AO16">
            <v>0</v>
          </cell>
          <cell r="AP16">
            <v>16</v>
          </cell>
          <cell r="AQ16">
            <v>88</v>
          </cell>
          <cell r="AS16">
            <v>1</v>
          </cell>
          <cell r="AT16">
            <v>10</v>
          </cell>
          <cell r="AU16">
            <v>49</v>
          </cell>
        </row>
        <row r="17">
          <cell r="A17" t="str">
            <v>November 98</v>
          </cell>
          <cell r="B17">
            <v>36100</v>
          </cell>
          <cell r="C17">
            <v>10</v>
          </cell>
          <cell r="D17">
            <v>177</v>
          </cell>
          <cell r="E17">
            <v>650</v>
          </cell>
          <cell r="G17">
            <v>0</v>
          </cell>
          <cell r="H17">
            <v>45</v>
          </cell>
          <cell r="I17">
            <v>272</v>
          </cell>
          <cell r="K17">
            <v>2</v>
          </cell>
          <cell r="L17">
            <v>80</v>
          </cell>
          <cell r="M17">
            <v>544</v>
          </cell>
          <cell r="O17">
            <v>4</v>
          </cell>
          <cell r="P17">
            <v>190</v>
          </cell>
          <cell r="Q17">
            <v>1720</v>
          </cell>
          <cell r="R17">
            <v>1</v>
          </cell>
          <cell r="S17">
            <v>34</v>
          </cell>
          <cell r="T17">
            <v>319</v>
          </cell>
          <cell r="V17">
            <v>0</v>
          </cell>
          <cell r="W17">
            <v>57</v>
          </cell>
          <cell r="X17">
            <v>313</v>
          </cell>
          <cell r="Z17">
            <v>2</v>
          </cell>
          <cell r="AA17">
            <v>40</v>
          </cell>
          <cell r="AB17">
            <v>114</v>
          </cell>
          <cell r="AD17">
            <v>0</v>
          </cell>
          <cell r="AE17">
            <v>14</v>
          </cell>
          <cell r="AF17">
            <v>70</v>
          </cell>
          <cell r="AH17">
            <v>1</v>
          </cell>
          <cell r="AI17">
            <v>29</v>
          </cell>
          <cell r="AJ17">
            <v>176</v>
          </cell>
          <cell r="AL17">
            <v>0</v>
          </cell>
          <cell r="AM17">
            <v>45</v>
          </cell>
          <cell r="AN17">
            <v>449</v>
          </cell>
          <cell r="AO17">
            <v>0</v>
          </cell>
          <cell r="AP17">
            <v>8</v>
          </cell>
          <cell r="AQ17">
            <v>86</v>
          </cell>
          <cell r="AS17">
            <v>0</v>
          </cell>
          <cell r="AT17">
            <v>6</v>
          </cell>
          <cell r="AU17">
            <v>44</v>
          </cell>
        </row>
        <row r="18">
          <cell r="A18" t="str">
            <v>December 98</v>
          </cell>
          <cell r="B18">
            <v>36130</v>
          </cell>
          <cell r="C18">
            <v>16</v>
          </cell>
          <cell r="D18">
            <v>171</v>
          </cell>
          <cell r="E18">
            <v>620</v>
          </cell>
          <cell r="G18">
            <v>1</v>
          </cell>
          <cell r="H18">
            <v>31</v>
          </cell>
          <cell r="I18">
            <v>206</v>
          </cell>
          <cell r="K18">
            <v>1</v>
          </cell>
          <cell r="L18">
            <v>69</v>
          </cell>
          <cell r="M18">
            <v>438</v>
          </cell>
          <cell r="O18">
            <v>3</v>
          </cell>
          <cell r="P18">
            <v>194</v>
          </cell>
          <cell r="Q18">
            <v>1785</v>
          </cell>
          <cell r="R18">
            <v>1</v>
          </cell>
          <cell r="S18">
            <v>45</v>
          </cell>
          <cell r="T18">
            <v>304</v>
          </cell>
          <cell r="V18">
            <v>0</v>
          </cell>
          <cell r="W18">
            <v>62</v>
          </cell>
          <cell r="X18">
            <v>281</v>
          </cell>
          <cell r="Z18">
            <v>5</v>
          </cell>
          <cell r="AA18">
            <v>46</v>
          </cell>
          <cell r="AB18">
            <v>116</v>
          </cell>
          <cell r="AD18">
            <v>1</v>
          </cell>
          <cell r="AE18">
            <v>6</v>
          </cell>
          <cell r="AF18">
            <v>42</v>
          </cell>
          <cell r="AH18">
            <v>0</v>
          </cell>
          <cell r="AI18">
            <v>22</v>
          </cell>
          <cell r="AJ18">
            <v>135</v>
          </cell>
          <cell r="AL18">
            <v>1</v>
          </cell>
          <cell r="AM18">
            <v>45</v>
          </cell>
          <cell r="AN18">
            <v>462</v>
          </cell>
          <cell r="AO18">
            <v>0</v>
          </cell>
          <cell r="AP18">
            <v>18</v>
          </cell>
          <cell r="AQ18">
            <v>85</v>
          </cell>
          <cell r="AS18">
            <v>0</v>
          </cell>
          <cell r="AT18">
            <v>12</v>
          </cell>
          <cell r="AU18">
            <v>44</v>
          </cell>
        </row>
        <row r="19">
          <cell r="A19" t="str">
            <v>January 99</v>
          </cell>
          <cell r="B19">
            <v>36161</v>
          </cell>
          <cell r="C19">
            <v>15</v>
          </cell>
          <cell r="D19">
            <v>143</v>
          </cell>
          <cell r="E19">
            <v>606</v>
          </cell>
          <cell r="G19">
            <v>1</v>
          </cell>
          <cell r="H19">
            <v>35</v>
          </cell>
          <cell r="I19">
            <v>230</v>
          </cell>
          <cell r="K19">
            <v>4</v>
          </cell>
          <cell r="L19">
            <v>64</v>
          </cell>
          <cell r="M19">
            <v>463</v>
          </cell>
          <cell r="O19">
            <v>5</v>
          </cell>
          <cell r="P19">
            <v>195</v>
          </cell>
          <cell r="Q19">
            <v>1552</v>
          </cell>
          <cell r="R19">
            <v>1</v>
          </cell>
          <cell r="S19">
            <v>25</v>
          </cell>
          <cell r="T19">
            <v>247</v>
          </cell>
          <cell r="V19">
            <v>1</v>
          </cell>
          <cell r="W19">
            <v>48</v>
          </cell>
          <cell r="X19">
            <v>289</v>
          </cell>
          <cell r="Z19">
            <v>7</v>
          </cell>
          <cell r="AA19">
            <v>30</v>
          </cell>
          <cell r="AB19">
            <v>123</v>
          </cell>
          <cell r="AD19">
            <v>1</v>
          </cell>
          <cell r="AE19">
            <v>8</v>
          </cell>
          <cell r="AF19">
            <v>61</v>
          </cell>
          <cell r="AH19">
            <v>3</v>
          </cell>
          <cell r="AI19">
            <v>24</v>
          </cell>
          <cell r="AJ19">
            <v>139</v>
          </cell>
          <cell r="AL19">
            <v>2</v>
          </cell>
          <cell r="AM19">
            <v>47</v>
          </cell>
          <cell r="AN19">
            <v>415</v>
          </cell>
          <cell r="AO19">
            <v>1</v>
          </cell>
          <cell r="AP19">
            <v>9</v>
          </cell>
          <cell r="AQ19">
            <v>87</v>
          </cell>
          <cell r="AS19">
            <v>1</v>
          </cell>
          <cell r="AT19">
            <v>13</v>
          </cell>
          <cell r="AU19">
            <v>54</v>
          </cell>
        </row>
        <row r="20">
          <cell r="A20" t="str">
            <v>February 99</v>
          </cell>
          <cell r="B20">
            <v>36192</v>
          </cell>
          <cell r="C20">
            <v>12</v>
          </cell>
          <cell r="D20">
            <v>145</v>
          </cell>
          <cell r="E20">
            <v>553</v>
          </cell>
          <cell r="G20">
            <v>0</v>
          </cell>
          <cell r="H20">
            <v>26</v>
          </cell>
          <cell r="I20">
            <v>208</v>
          </cell>
          <cell r="K20">
            <v>3</v>
          </cell>
          <cell r="L20">
            <v>75</v>
          </cell>
          <cell r="M20">
            <v>375</v>
          </cell>
          <cell r="O20">
            <v>5</v>
          </cell>
          <cell r="P20">
            <v>194</v>
          </cell>
          <cell r="Q20">
            <v>1472</v>
          </cell>
          <cell r="R20">
            <v>0</v>
          </cell>
          <cell r="S20">
            <v>32</v>
          </cell>
          <cell r="T20">
            <v>266</v>
          </cell>
          <cell r="V20">
            <v>2</v>
          </cell>
          <cell r="W20">
            <v>44</v>
          </cell>
          <cell r="X20">
            <v>282</v>
          </cell>
          <cell r="Z20">
            <v>3</v>
          </cell>
          <cell r="AA20">
            <v>30</v>
          </cell>
          <cell r="AB20">
            <v>118</v>
          </cell>
          <cell r="AD20">
            <v>0</v>
          </cell>
          <cell r="AE20">
            <v>6</v>
          </cell>
          <cell r="AF20">
            <v>52</v>
          </cell>
          <cell r="AH20">
            <v>1</v>
          </cell>
          <cell r="AI20">
            <v>16</v>
          </cell>
          <cell r="AJ20">
            <v>118</v>
          </cell>
          <cell r="AL20">
            <v>1</v>
          </cell>
          <cell r="AM20">
            <v>64</v>
          </cell>
          <cell r="AN20">
            <v>375</v>
          </cell>
          <cell r="AO20">
            <v>0</v>
          </cell>
          <cell r="AP20">
            <v>9</v>
          </cell>
          <cell r="AQ20">
            <v>93</v>
          </cell>
          <cell r="AS20">
            <v>0</v>
          </cell>
          <cell r="AT20">
            <v>8</v>
          </cell>
          <cell r="AU20">
            <v>41</v>
          </cell>
        </row>
        <row r="21">
          <cell r="A21" t="str">
            <v>March 99</v>
          </cell>
          <cell r="B21">
            <v>36220</v>
          </cell>
          <cell r="C21">
            <v>14</v>
          </cell>
          <cell r="D21">
            <v>174</v>
          </cell>
          <cell r="E21">
            <v>628</v>
          </cell>
          <cell r="G21">
            <v>1</v>
          </cell>
          <cell r="H21">
            <v>28</v>
          </cell>
          <cell r="I21">
            <v>269</v>
          </cell>
          <cell r="K21">
            <v>2</v>
          </cell>
          <cell r="L21">
            <v>90</v>
          </cell>
          <cell r="M21">
            <v>545</v>
          </cell>
          <cell r="O21">
            <v>3</v>
          </cell>
          <cell r="P21">
            <v>168</v>
          </cell>
          <cell r="Q21">
            <v>1623</v>
          </cell>
          <cell r="R21">
            <v>1</v>
          </cell>
          <cell r="S21">
            <v>23</v>
          </cell>
          <cell r="T21">
            <v>272</v>
          </cell>
          <cell r="V21">
            <v>1</v>
          </cell>
          <cell r="W21">
            <v>84</v>
          </cell>
          <cell r="X21">
            <v>337</v>
          </cell>
          <cell r="Z21">
            <v>3</v>
          </cell>
          <cell r="AA21">
            <v>36</v>
          </cell>
          <cell r="AB21">
            <v>118</v>
          </cell>
          <cell r="AD21">
            <v>0</v>
          </cell>
          <cell r="AE21">
            <v>9</v>
          </cell>
          <cell r="AF21">
            <v>76</v>
          </cell>
          <cell r="AH21">
            <v>1</v>
          </cell>
          <cell r="AI21">
            <v>36</v>
          </cell>
          <cell r="AJ21">
            <v>183</v>
          </cell>
          <cell r="AL21">
            <v>1</v>
          </cell>
          <cell r="AM21">
            <v>44</v>
          </cell>
          <cell r="AN21">
            <v>452</v>
          </cell>
          <cell r="AO21">
            <v>0</v>
          </cell>
          <cell r="AP21">
            <v>4</v>
          </cell>
          <cell r="AQ21">
            <v>78</v>
          </cell>
          <cell r="AS21">
            <v>0</v>
          </cell>
          <cell r="AT21">
            <v>14</v>
          </cell>
          <cell r="AU21">
            <v>54</v>
          </cell>
        </row>
        <row r="22">
          <cell r="A22" t="str">
            <v>April 99</v>
          </cell>
          <cell r="B22">
            <v>36251</v>
          </cell>
          <cell r="C22">
            <v>6</v>
          </cell>
          <cell r="D22">
            <v>128</v>
          </cell>
          <cell r="E22">
            <v>594</v>
          </cell>
          <cell r="G22">
            <v>1</v>
          </cell>
          <cell r="H22">
            <v>37</v>
          </cell>
          <cell r="I22">
            <v>284</v>
          </cell>
          <cell r="K22">
            <v>7</v>
          </cell>
          <cell r="L22">
            <v>55</v>
          </cell>
          <cell r="M22">
            <v>487</v>
          </cell>
          <cell r="O22">
            <v>5</v>
          </cell>
          <cell r="P22">
            <v>175</v>
          </cell>
          <cell r="Q22">
            <v>1650</v>
          </cell>
          <cell r="R22">
            <v>0</v>
          </cell>
          <cell r="S22">
            <v>31</v>
          </cell>
          <cell r="T22">
            <v>279</v>
          </cell>
          <cell r="V22">
            <v>0</v>
          </cell>
          <cell r="W22">
            <v>54</v>
          </cell>
          <cell r="X22">
            <v>364</v>
          </cell>
          <cell r="Z22">
            <v>1</v>
          </cell>
          <cell r="AA22">
            <v>32</v>
          </cell>
          <cell r="AB22">
            <v>107</v>
          </cell>
          <cell r="AD22">
            <v>1</v>
          </cell>
          <cell r="AE22">
            <v>10</v>
          </cell>
          <cell r="AF22">
            <v>60</v>
          </cell>
          <cell r="AH22">
            <v>1</v>
          </cell>
          <cell r="AI22">
            <v>21</v>
          </cell>
          <cell r="AJ22">
            <v>171</v>
          </cell>
          <cell r="AL22">
            <v>1</v>
          </cell>
          <cell r="AM22">
            <v>54</v>
          </cell>
          <cell r="AN22">
            <v>427</v>
          </cell>
          <cell r="AO22">
            <v>0</v>
          </cell>
          <cell r="AP22">
            <v>10</v>
          </cell>
          <cell r="AQ22">
            <v>52</v>
          </cell>
          <cell r="AS22">
            <v>0</v>
          </cell>
          <cell r="AT22">
            <v>17</v>
          </cell>
          <cell r="AU22">
            <v>63</v>
          </cell>
        </row>
        <row r="23">
          <cell r="A23" t="str">
            <v>May 99</v>
          </cell>
          <cell r="B23">
            <v>36281</v>
          </cell>
          <cell r="C23">
            <v>12</v>
          </cell>
          <cell r="D23">
            <v>108</v>
          </cell>
          <cell r="E23">
            <v>591</v>
          </cell>
          <cell r="G23">
            <v>0</v>
          </cell>
          <cell r="H23">
            <v>43</v>
          </cell>
          <cell r="I23">
            <v>373</v>
          </cell>
          <cell r="K23">
            <v>9</v>
          </cell>
          <cell r="L23">
            <v>80</v>
          </cell>
          <cell r="M23">
            <v>494</v>
          </cell>
          <cell r="O23">
            <v>9</v>
          </cell>
          <cell r="P23">
            <v>184</v>
          </cell>
          <cell r="Q23">
            <v>1477</v>
          </cell>
          <cell r="R23">
            <v>0</v>
          </cell>
          <cell r="S23">
            <v>44</v>
          </cell>
          <cell r="T23">
            <v>322</v>
          </cell>
          <cell r="V23">
            <v>1</v>
          </cell>
          <cell r="W23">
            <v>87</v>
          </cell>
          <cell r="X23">
            <v>396</v>
          </cell>
          <cell r="Z23">
            <v>4</v>
          </cell>
          <cell r="AA23">
            <v>20</v>
          </cell>
          <cell r="AB23">
            <v>115</v>
          </cell>
          <cell r="AD23">
            <v>0</v>
          </cell>
          <cell r="AE23">
            <v>3</v>
          </cell>
          <cell r="AF23">
            <v>82</v>
          </cell>
          <cell r="AH23">
            <v>4</v>
          </cell>
          <cell r="AI23">
            <v>27</v>
          </cell>
          <cell r="AJ23">
            <v>155</v>
          </cell>
          <cell r="AL23">
            <v>0</v>
          </cell>
          <cell r="AM23">
            <v>42</v>
          </cell>
          <cell r="AN23">
            <v>405</v>
          </cell>
          <cell r="AO23">
            <v>0</v>
          </cell>
          <cell r="AP23">
            <v>20</v>
          </cell>
          <cell r="AQ23">
            <v>101</v>
          </cell>
          <cell r="AS23">
            <v>1</v>
          </cell>
          <cell r="AT23">
            <v>12</v>
          </cell>
          <cell r="AU23">
            <v>67</v>
          </cell>
        </row>
        <row r="24">
          <cell r="A24" t="str">
            <v>June 99</v>
          </cell>
          <cell r="B24">
            <v>36312</v>
          </cell>
          <cell r="C24">
            <v>13</v>
          </cell>
          <cell r="D24">
            <v>138</v>
          </cell>
          <cell r="E24">
            <v>626</v>
          </cell>
          <cell r="G24">
            <v>2</v>
          </cell>
          <cell r="H24">
            <v>52</v>
          </cell>
          <cell r="I24">
            <v>393</v>
          </cell>
          <cell r="K24">
            <v>3</v>
          </cell>
          <cell r="L24">
            <v>85</v>
          </cell>
          <cell r="M24">
            <v>560</v>
          </cell>
          <cell r="O24">
            <v>2</v>
          </cell>
          <cell r="P24">
            <v>157</v>
          </cell>
          <cell r="Q24">
            <v>1641</v>
          </cell>
          <cell r="R24">
            <v>0</v>
          </cell>
          <cell r="S24">
            <v>44</v>
          </cell>
          <cell r="T24">
            <v>282</v>
          </cell>
          <cell r="V24">
            <v>1</v>
          </cell>
          <cell r="W24">
            <v>60</v>
          </cell>
          <cell r="X24">
            <v>428</v>
          </cell>
          <cell r="Z24">
            <v>3</v>
          </cell>
          <cell r="AA24">
            <v>26</v>
          </cell>
          <cell r="AB24">
            <v>127</v>
          </cell>
          <cell r="AD24">
            <v>1</v>
          </cell>
          <cell r="AE24">
            <v>12</v>
          </cell>
          <cell r="AF24">
            <v>96</v>
          </cell>
          <cell r="AH24">
            <v>1</v>
          </cell>
          <cell r="AI24">
            <v>33</v>
          </cell>
          <cell r="AJ24">
            <v>190</v>
          </cell>
          <cell r="AL24">
            <v>1</v>
          </cell>
          <cell r="AM24">
            <v>40</v>
          </cell>
          <cell r="AN24">
            <v>456</v>
          </cell>
          <cell r="AO24">
            <v>0</v>
          </cell>
          <cell r="AP24">
            <v>11</v>
          </cell>
          <cell r="AQ24">
            <v>73</v>
          </cell>
          <cell r="AS24">
            <v>0</v>
          </cell>
          <cell r="AT24">
            <v>3</v>
          </cell>
          <cell r="AU24">
            <v>62</v>
          </cell>
        </row>
        <row r="25">
          <cell r="A25" t="str">
            <v>July 99</v>
          </cell>
          <cell r="B25">
            <v>36342</v>
          </cell>
          <cell r="C25">
            <v>7</v>
          </cell>
          <cell r="D25">
            <v>153</v>
          </cell>
          <cell r="E25">
            <v>637</v>
          </cell>
          <cell r="G25">
            <v>0</v>
          </cell>
          <cell r="H25">
            <v>72</v>
          </cell>
          <cell r="I25">
            <v>495</v>
          </cell>
          <cell r="K25">
            <v>4</v>
          </cell>
          <cell r="L25">
            <v>104</v>
          </cell>
          <cell r="M25">
            <v>580</v>
          </cell>
          <cell r="O25">
            <v>2</v>
          </cell>
          <cell r="P25">
            <v>159</v>
          </cell>
          <cell r="Q25">
            <v>1362</v>
          </cell>
          <cell r="R25">
            <v>1</v>
          </cell>
          <cell r="S25">
            <v>31</v>
          </cell>
          <cell r="T25">
            <v>310</v>
          </cell>
          <cell r="V25">
            <v>1</v>
          </cell>
          <cell r="W25">
            <v>85</v>
          </cell>
          <cell r="X25">
            <v>417</v>
          </cell>
          <cell r="Z25">
            <v>2</v>
          </cell>
          <cell r="AA25">
            <v>32</v>
          </cell>
          <cell r="AB25">
            <v>115</v>
          </cell>
          <cell r="AD25">
            <v>0</v>
          </cell>
          <cell r="AE25">
            <v>20</v>
          </cell>
          <cell r="AF25">
            <v>136</v>
          </cell>
          <cell r="AH25">
            <v>2</v>
          </cell>
          <cell r="AI25">
            <v>31</v>
          </cell>
          <cell r="AJ25">
            <v>206</v>
          </cell>
          <cell r="AL25">
            <v>1</v>
          </cell>
          <cell r="AM25">
            <v>41</v>
          </cell>
          <cell r="AN25">
            <v>391</v>
          </cell>
          <cell r="AO25">
            <v>1</v>
          </cell>
          <cell r="AP25">
            <v>10</v>
          </cell>
          <cell r="AQ25">
            <v>110</v>
          </cell>
          <cell r="AS25">
            <v>0</v>
          </cell>
          <cell r="AT25">
            <v>16</v>
          </cell>
          <cell r="AU25">
            <v>59</v>
          </cell>
        </row>
        <row r="26">
          <cell r="A26" t="str">
            <v>August 99</v>
          </cell>
          <cell r="B26">
            <v>36373</v>
          </cell>
          <cell r="C26">
            <v>13</v>
          </cell>
          <cell r="D26">
            <v>127</v>
          </cell>
          <cell r="E26">
            <v>514</v>
          </cell>
          <cell r="G26">
            <v>1</v>
          </cell>
          <cell r="H26">
            <v>58</v>
          </cell>
          <cell r="I26">
            <v>325</v>
          </cell>
          <cell r="K26">
            <v>6</v>
          </cell>
          <cell r="L26">
            <v>74</v>
          </cell>
          <cell r="M26">
            <v>474</v>
          </cell>
          <cell r="O26">
            <v>5</v>
          </cell>
          <cell r="P26">
            <v>149</v>
          </cell>
          <cell r="Q26">
            <v>1534</v>
          </cell>
          <cell r="R26">
            <v>2</v>
          </cell>
          <cell r="S26">
            <v>32</v>
          </cell>
          <cell r="T26">
            <v>325</v>
          </cell>
          <cell r="V26">
            <v>2</v>
          </cell>
          <cell r="W26">
            <v>46</v>
          </cell>
          <cell r="X26">
            <v>387</v>
          </cell>
          <cell r="Z26">
            <v>5</v>
          </cell>
          <cell r="AA26">
            <v>31</v>
          </cell>
          <cell r="AB26">
            <v>92</v>
          </cell>
          <cell r="AD26">
            <v>1</v>
          </cell>
          <cell r="AE26">
            <v>15</v>
          </cell>
          <cell r="AF26">
            <v>79</v>
          </cell>
          <cell r="AH26">
            <v>2</v>
          </cell>
          <cell r="AI26">
            <v>24</v>
          </cell>
          <cell r="AJ26">
            <v>163</v>
          </cell>
          <cell r="AL26">
            <v>2</v>
          </cell>
          <cell r="AM26">
            <v>47</v>
          </cell>
          <cell r="AN26">
            <v>473</v>
          </cell>
          <cell r="AO26">
            <v>0</v>
          </cell>
          <cell r="AP26">
            <v>6</v>
          </cell>
          <cell r="AQ26">
            <v>116</v>
          </cell>
          <cell r="AS26">
            <v>0</v>
          </cell>
          <cell r="AT26">
            <v>7</v>
          </cell>
          <cell r="AU26">
            <v>66</v>
          </cell>
        </row>
        <row r="27">
          <cell r="A27" t="str">
            <v>September 99</v>
          </cell>
          <cell r="B27">
            <v>36404</v>
          </cell>
          <cell r="C27">
            <v>9</v>
          </cell>
          <cell r="D27">
            <v>154</v>
          </cell>
          <cell r="E27">
            <v>561</v>
          </cell>
          <cell r="G27">
            <v>3</v>
          </cell>
          <cell r="H27">
            <v>48</v>
          </cell>
          <cell r="I27">
            <v>340</v>
          </cell>
          <cell r="K27">
            <v>3</v>
          </cell>
          <cell r="L27">
            <v>105</v>
          </cell>
          <cell r="M27">
            <v>553</v>
          </cell>
          <cell r="O27">
            <v>4</v>
          </cell>
          <cell r="P27">
            <v>169</v>
          </cell>
          <cell r="Q27">
            <v>1622</v>
          </cell>
          <cell r="R27">
            <v>0</v>
          </cell>
          <cell r="S27">
            <v>40</v>
          </cell>
          <cell r="T27">
            <v>302</v>
          </cell>
          <cell r="V27">
            <v>0</v>
          </cell>
          <cell r="W27">
            <v>60</v>
          </cell>
          <cell r="X27">
            <v>339</v>
          </cell>
          <cell r="Z27">
            <v>3</v>
          </cell>
          <cell r="AA27">
            <v>29</v>
          </cell>
          <cell r="AB27">
            <v>101</v>
          </cell>
          <cell r="AD27">
            <v>2</v>
          </cell>
          <cell r="AE27">
            <v>15</v>
          </cell>
          <cell r="AF27">
            <v>77</v>
          </cell>
          <cell r="AH27">
            <v>1</v>
          </cell>
          <cell r="AI27">
            <v>40</v>
          </cell>
          <cell r="AJ27">
            <v>195</v>
          </cell>
          <cell r="AL27">
            <v>0</v>
          </cell>
          <cell r="AM27">
            <v>47</v>
          </cell>
          <cell r="AN27">
            <v>449</v>
          </cell>
          <cell r="AO27">
            <v>0</v>
          </cell>
          <cell r="AP27">
            <v>8</v>
          </cell>
          <cell r="AQ27">
            <v>84</v>
          </cell>
          <cell r="AS27">
            <v>0</v>
          </cell>
          <cell r="AT27">
            <v>8</v>
          </cell>
          <cell r="AU27">
            <v>48</v>
          </cell>
        </row>
        <row r="28">
          <cell r="A28" t="str">
            <v>October 99</v>
          </cell>
          <cell r="B28">
            <v>36434</v>
          </cell>
          <cell r="C28">
            <v>12</v>
          </cell>
          <cell r="D28">
            <v>151</v>
          </cell>
          <cell r="E28">
            <v>589</v>
          </cell>
          <cell r="G28">
            <v>1</v>
          </cell>
          <cell r="H28">
            <v>25</v>
          </cell>
          <cell r="I28">
            <v>301</v>
          </cell>
          <cell r="K28">
            <v>4</v>
          </cell>
          <cell r="L28">
            <v>107</v>
          </cell>
          <cell r="M28">
            <v>618</v>
          </cell>
          <cell r="O28">
            <v>4</v>
          </cell>
          <cell r="P28">
            <v>166</v>
          </cell>
          <cell r="Q28">
            <v>1778</v>
          </cell>
          <cell r="R28">
            <v>2</v>
          </cell>
          <cell r="S28">
            <v>22</v>
          </cell>
          <cell r="T28">
            <v>354</v>
          </cell>
          <cell r="V28">
            <v>3</v>
          </cell>
          <cell r="W28">
            <v>65</v>
          </cell>
          <cell r="X28">
            <v>340</v>
          </cell>
          <cell r="Z28">
            <v>1</v>
          </cell>
          <cell r="AA28">
            <v>31</v>
          </cell>
          <cell r="AB28">
            <v>115</v>
          </cell>
          <cell r="AD28">
            <v>0</v>
          </cell>
          <cell r="AE28">
            <v>6</v>
          </cell>
          <cell r="AF28">
            <v>82</v>
          </cell>
          <cell r="AH28">
            <v>2</v>
          </cell>
          <cell r="AI28">
            <v>37</v>
          </cell>
          <cell r="AJ28">
            <v>214</v>
          </cell>
          <cell r="AL28">
            <v>0</v>
          </cell>
          <cell r="AM28">
            <v>32</v>
          </cell>
          <cell r="AN28">
            <v>517</v>
          </cell>
          <cell r="AO28">
            <v>2</v>
          </cell>
          <cell r="AP28">
            <v>6</v>
          </cell>
          <cell r="AQ28">
            <v>111</v>
          </cell>
          <cell r="AS28">
            <v>0</v>
          </cell>
          <cell r="AT28">
            <v>11</v>
          </cell>
          <cell r="AU28">
            <v>66</v>
          </cell>
        </row>
        <row r="29">
          <cell r="A29" t="str">
            <v>November 99</v>
          </cell>
          <cell r="B29">
            <v>36465</v>
          </cell>
          <cell r="C29">
            <v>12</v>
          </cell>
          <cell r="D29">
            <v>148</v>
          </cell>
          <cell r="E29">
            <v>627</v>
          </cell>
          <cell r="G29">
            <v>0</v>
          </cell>
          <cell r="H29">
            <v>35</v>
          </cell>
          <cell r="I29">
            <v>286</v>
          </cell>
          <cell r="K29">
            <v>3</v>
          </cell>
          <cell r="L29">
            <v>99</v>
          </cell>
          <cell r="M29">
            <v>638</v>
          </cell>
          <cell r="O29">
            <v>4</v>
          </cell>
          <cell r="P29">
            <v>168</v>
          </cell>
          <cell r="Q29">
            <v>1688</v>
          </cell>
          <cell r="R29">
            <v>3</v>
          </cell>
          <cell r="S29">
            <v>28</v>
          </cell>
          <cell r="T29">
            <v>307</v>
          </cell>
          <cell r="V29">
            <v>1</v>
          </cell>
          <cell r="W29">
            <v>64</v>
          </cell>
          <cell r="X29">
            <v>282</v>
          </cell>
          <cell r="Z29">
            <v>2</v>
          </cell>
          <cell r="AA29">
            <v>25</v>
          </cell>
          <cell r="AB29">
            <v>138</v>
          </cell>
          <cell r="AD29">
            <v>0</v>
          </cell>
          <cell r="AE29">
            <v>9</v>
          </cell>
          <cell r="AF29">
            <v>72</v>
          </cell>
          <cell r="AH29">
            <v>0</v>
          </cell>
          <cell r="AI29">
            <v>31</v>
          </cell>
          <cell r="AJ29">
            <v>214</v>
          </cell>
          <cell r="AL29">
            <v>3</v>
          </cell>
          <cell r="AM29">
            <v>46</v>
          </cell>
          <cell r="AN29">
            <v>471</v>
          </cell>
          <cell r="AO29">
            <v>1</v>
          </cell>
          <cell r="AP29">
            <v>10</v>
          </cell>
          <cell r="AQ29">
            <v>100</v>
          </cell>
          <cell r="AS29">
            <v>0</v>
          </cell>
          <cell r="AT29">
            <v>5</v>
          </cell>
          <cell r="AU29">
            <v>44</v>
          </cell>
        </row>
        <row r="30">
          <cell r="A30" t="str">
            <v>December 99</v>
          </cell>
          <cell r="B30">
            <v>36495</v>
          </cell>
          <cell r="C30">
            <v>9</v>
          </cell>
          <cell r="D30">
            <v>159</v>
          </cell>
          <cell r="E30">
            <v>613</v>
          </cell>
          <cell r="G30">
            <v>0</v>
          </cell>
          <cell r="H30">
            <v>23</v>
          </cell>
          <cell r="I30">
            <v>178</v>
          </cell>
          <cell r="K30">
            <v>3</v>
          </cell>
          <cell r="L30">
            <v>74</v>
          </cell>
          <cell r="M30">
            <v>448</v>
          </cell>
          <cell r="O30">
            <v>8</v>
          </cell>
          <cell r="P30">
            <v>189</v>
          </cell>
          <cell r="Q30">
            <v>1841</v>
          </cell>
          <cell r="R30">
            <v>1</v>
          </cell>
          <cell r="S30">
            <v>31</v>
          </cell>
          <cell r="T30">
            <v>295</v>
          </cell>
          <cell r="V30">
            <v>1</v>
          </cell>
          <cell r="W30">
            <v>54</v>
          </cell>
          <cell r="X30">
            <v>300</v>
          </cell>
          <cell r="Z30">
            <v>4</v>
          </cell>
          <cell r="AA30">
            <v>41</v>
          </cell>
          <cell r="AB30">
            <v>112</v>
          </cell>
          <cell r="AD30">
            <v>0</v>
          </cell>
          <cell r="AE30">
            <v>6</v>
          </cell>
          <cell r="AF30">
            <v>40</v>
          </cell>
          <cell r="AH30">
            <v>1</v>
          </cell>
          <cell r="AI30">
            <v>18</v>
          </cell>
          <cell r="AJ30">
            <v>127</v>
          </cell>
          <cell r="AL30">
            <v>1</v>
          </cell>
          <cell r="AM30">
            <v>52</v>
          </cell>
          <cell r="AN30">
            <v>458</v>
          </cell>
          <cell r="AO30">
            <v>1</v>
          </cell>
          <cell r="AP30">
            <v>7</v>
          </cell>
          <cell r="AQ30">
            <v>92</v>
          </cell>
          <cell r="AS30">
            <v>0</v>
          </cell>
          <cell r="AT30">
            <v>9</v>
          </cell>
          <cell r="AU30">
            <v>48</v>
          </cell>
        </row>
        <row r="31">
          <cell r="A31" t="str">
            <v>January 00</v>
          </cell>
          <cell r="B31">
            <v>36526</v>
          </cell>
          <cell r="C31">
            <v>13</v>
          </cell>
          <cell r="D31">
            <v>154</v>
          </cell>
          <cell r="E31">
            <v>533</v>
          </cell>
          <cell r="G31">
            <v>2</v>
          </cell>
          <cell r="H31">
            <v>32</v>
          </cell>
          <cell r="I31">
            <v>191</v>
          </cell>
          <cell r="K31">
            <v>3</v>
          </cell>
          <cell r="L31">
            <v>82</v>
          </cell>
          <cell r="M31">
            <v>497</v>
          </cell>
          <cell r="O31">
            <v>6</v>
          </cell>
          <cell r="P31">
            <v>163</v>
          </cell>
          <cell r="Q31">
            <v>1611</v>
          </cell>
          <cell r="R31">
            <v>0</v>
          </cell>
          <cell r="S31">
            <v>28</v>
          </cell>
          <cell r="T31">
            <v>257</v>
          </cell>
          <cell r="V31">
            <v>0</v>
          </cell>
          <cell r="W31">
            <v>43</v>
          </cell>
          <cell r="X31">
            <v>236</v>
          </cell>
          <cell r="Z31">
            <v>4</v>
          </cell>
          <cell r="AA31">
            <v>28</v>
          </cell>
          <cell r="AB31">
            <v>110</v>
          </cell>
          <cell r="AD31">
            <v>1</v>
          </cell>
          <cell r="AE31">
            <v>11</v>
          </cell>
          <cell r="AF31">
            <v>48</v>
          </cell>
          <cell r="AH31">
            <v>0</v>
          </cell>
          <cell r="AI31">
            <v>25</v>
          </cell>
          <cell r="AJ31">
            <v>160</v>
          </cell>
          <cell r="AL31">
            <v>3</v>
          </cell>
          <cell r="AM31">
            <v>44</v>
          </cell>
          <cell r="AN31">
            <v>432</v>
          </cell>
          <cell r="AO31">
            <v>0</v>
          </cell>
          <cell r="AP31">
            <v>9</v>
          </cell>
          <cell r="AQ31">
            <v>79</v>
          </cell>
          <cell r="AS31">
            <v>0</v>
          </cell>
          <cell r="AT31">
            <v>8</v>
          </cell>
          <cell r="AU31">
            <v>46</v>
          </cell>
        </row>
        <row r="32">
          <cell r="A32" t="str">
            <v>February 00</v>
          </cell>
          <cell r="B32">
            <v>36557</v>
          </cell>
          <cell r="C32">
            <v>11</v>
          </cell>
          <cell r="D32">
            <v>150</v>
          </cell>
          <cell r="E32">
            <v>549</v>
          </cell>
          <cell r="G32">
            <v>1</v>
          </cell>
          <cell r="H32">
            <v>24</v>
          </cell>
          <cell r="I32">
            <v>192</v>
          </cell>
          <cell r="K32">
            <v>3</v>
          </cell>
          <cell r="L32">
            <v>77</v>
          </cell>
          <cell r="M32">
            <v>473</v>
          </cell>
          <cell r="O32">
            <v>7</v>
          </cell>
          <cell r="P32">
            <v>189</v>
          </cell>
          <cell r="Q32">
            <v>1448</v>
          </cell>
          <cell r="R32">
            <v>0</v>
          </cell>
          <cell r="S32">
            <v>19</v>
          </cell>
          <cell r="T32">
            <v>276</v>
          </cell>
          <cell r="V32">
            <v>1</v>
          </cell>
          <cell r="W32">
            <v>42</v>
          </cell>
          <cell r="X32">
            <v>267</v>
          </cell>
          <cell r="Z32">
            <v>5</v>
          </cell>
          <cell r="AA32">
            <v>37</v>
          </cell>
          <cell r="AB32">
            <v>123</v>
          </cell>
          <cell r="AD32">
            <v>0</v>
          </cell>
          <cell r="AE32">
            <v>1</v>
          </cell>
          <cell r="AF32">
            <v>60</v>
          </cell>
          <cell r="AH32">
            <v>0</v>
          </cell>
          <cell r="AI32">
            <v>24</v>
          </cell>
          <cell r="AJ32">
            <v>151</v>
          </cell>
          <cell r="AL32">
            <v>1</v>
          </cell>
          <cell r="AM32">
            <v>49</v>
          </cell>
          <cell r="AN32">
            <v>387</v>
          </cell>
          <cell r="AO32">
            <v>0</v>
          </cell>
          <cell r="AP32">
            <v>7</v>
          </cell>
          <cell r="AQ32">
            <v>104</v>
          </cell>
          <cell r="AS32">
            <v>0</v>
          </cell>
          <cell r="AT32">
            <v>11</v>
          </cell>
          <cell r="AU32">
            <v>52</v>
          </cell>
        </row>
        <row r="33">
          <cell r="A33" t="str">
            <v>March 00</v>
          </cell>
          <cell r="B33">
            <v>36586</v>
          </cell>
          <cell r="C33">
            <v>12</v>
          </cell>
          <cell r="D33">
            <v>158</v>
          </cell>
          <cell r="E33">
            <v>634</v>
          </cell>
          <cell r="G33">
            <v>1</v>
          </cell>
          <cell r="H33">
            <v>30</v>
          </cell>
          <cell r="I33">
            <v>249</v>
          </cell>
          <cell r="K33">
            <v>7</v>
          </cell>
          <cell r="L33">
            <v>98</v>
          </cell>
          <cell r="M33">
            <v>541</v>
          </cell>
          <cell r="O33">
            <v>9</v>
          </cell>
          <cell r="P33">
            <v>174</v>
          </cell>
          <cell r="Q33">
            <v>1505</v>
          </cell>
          <cell r="R33">
            <v>0</v>
          </cell>
          <cell r="S33">
            <v>31</v>
          </cell>
          <cell r="T33">
            <v>376</v>
          </cell>
          <cell r="V33">
            <v>0</v>
          </cell>
          <cell r="W33">
            <v>63</v>
          </cell>
          <cell r="X33">
            <v>339</v>
          </cell>
          <cell r="Z33">
            <v>3</v>
          </cell>
          <cell r="AA33">
            <v>36</v>
          </cell>
          <cell r="AB33">
            <v>123</v>
          </cell>
          <cell r="AD33">
            <v>0</v>
          </cell>
          <cell r="AE33">
            <v>10</v>
          </cell>
          <cell r="AF33">
            <v>62</v>
          </cell>
          <cell r="AH33">
            <v>1</v>
          </cell>
          <cell r="AI33">
            <v>36</v>
          </cell>
          <cell r="AJ33">
            <v>191</v>
          </cell>
          <cell r="AL33">
            <v>7</v>
          </cell>
          <cell r="AM33">
            <v>57</v>
          </cell>
          <cell r="AN33">
            <v>451</v>
          </cell>
          <cell r="AO33">
            <v>0</v>
          </cell>
          <cell r="AP33">
            <v>5</v>
          </cell>
          <cell r="AQ33">
            <v>125</v>
          </cell>
          <cell r="AS33">
            <v>0</v>
          </cell>
          <cell r="AT33">
            <v>10</v>
          </cell>
          <cell r="AU33">
            <v>59</v>
          </cell>
        </row>
        <row r="34">
          <cell r="A34" t="str">
            <v>April 00</v>
          </cell>
          <cell r="B34">
            <v>36617</v>
          </cell>
          <cell r="C34">
            <v>13</v>
          </cell>
          <cell r="D34">
            <v>157</v>
          </cell>
          <cell r="E34">
            <v>527</v>
          </cell>
          <cell r="G34">
            <v>0</v>
          </cell>
          <cell r="H34">
            <v>29</v>
          </cell>
          <cell r="I34">
            <v>230</v>
          </cell>
          <cell r="K34">
            <v>3</v>
          </cell>
          <cell r="L34">
            <v>72</v>
          </cell>
          <cell r="M34">
            <v>434</v>
          </cell>
          <cell r="O34">
            <v>10</v>
          </cell>
          <cell r="P34">
            <v>200</v>
          </cell>
          <cell r="Q34">
            <v>1770</v>
          </cell>
          <cell r="R34">
            <v>0</v>
          </cell>
          <cell r="S34">
            <v>41</v>
          </cell>
          <cell r="T34">
            <v>291</v>
          </cell>
          <cell r="V34">
            <v>1</v>
          </cell>
          <cell r="W34">
            <v>53</v>
          </cell>
          <cell r="X34">
            <v>349</v>
          </cell>
          <cell r="Z34">
            <v>4</v>
          </cell>
          <cell r="AA34">
            <v>37</v>
          </cell>
          <cell r="AB34">
            <v>99</v>
          </cell>
          <cell r="AD34">
            <v>0</v>
          </cell>
          <cell r="AE34">
            <v>5</v>
          </cell>
          <cell r="AF34">
            <v>61</v>
          </cell>
          <cell r="AH34">
            <v>0</v>
          </cell>
          <cell r="AI34">
            <v>16</v>
          </cell>
          <cell r="AJ34">
            <v>132</v>
          </cell>
          <cell r="AL34">
            <v>3</v>
          </cell>
          <cell r="AM34">
            <v>49</v>
          </cell>
          <cell r="AN34">
            <v>509</v>
          </cell>
          <cell r="AO34">
            <v>0</v>
          </cell>
          <cell r="AP34">
            <v>14</v>
          </cell>
          <cell r="AQ34">
            <v>88</v>
          </cell>
          <cell r="AS34">
            <v>0</v>
          </cell>
          <cell r="AT34">
            <v>8</v>
          </cell>
          <cell r="AU34">
            <v>63</v>
          </cell>
        </row>
        <row r="35">
          <cell r="A35" t="str">
            <v>May 00</v>
          </cell>
          <cell r="B35">
            <v>36647</v>
          </cell>
          <cell r="C35">
            <v>4</v>
          </cell>
          <cell r="D35">
            <v>164</v>
          </cell>
          <cell r="E35">
            <v>606</v>
          </cell>
          <cell r="G35">
            <v>2</v>
          </cell>
          <cell r="H35">
            <v>42</v>
          </cell>
          <cell r="I35">
            <v>296</v>
          </cell>
          <cell r="K35">
            <v>2</v>
          </cell>
          <cell r="L35">
            <v>110</v>
          </cell>
          <cell r="M35">
            <v>579</v>
          </cell>
          <cell r="O35">
            <v>4</v>
          </cell>
          <cell r="P35">
            <v>227</v>
          </cell>
          <cell r="Q35">
            <v>1766</v>
          </cell>
          <cell r="R35">
            <v>1</v>
          </cell>
          <cell r="S35">
            <v>29</v>
          </cell>
          <cell r="T35">
            <v>287</v>
          </cell>
          <cell r="V35">
            <v>1</v>
          </cell>
          <cell r="W35">
            <v>82</v>
          </cell>
          <cell r="X35">
            <v>402</v>
          </cell>
          <cell r="Z35">
            <v>0</v>
          </cell>
          <cell r="AA35">
            <v>37</v>
          </cell>
          <cell r="AB35">
            <v>126</v>
          </cell>
          <cell r="AD35">
            <v>1</v>
          </cell>
          <cell r="AE35">
            <v>13</v>
          </cell>
          <cell r="AF35">
            <v>64</v>
          </cell>
          <cell r="AH35">
            <v>2</v>
          </cell>
          <cell r="AI35">
            <v>35</v>
          </cell>
          <cell r="AJ35">
            <v>177</v>
          </cell>
          <cell r="AL35">
            <v>2</v>
          </cell>
          <cell r="AM35">
            <v>62</v>
          </cell>
          <cell r="AN35">
            <v>482</v>
          </cell>
          <cell r="AO35">
            <v>1</v>
          </cell>
          <cell r="AP35">
            <v>8</v>
          </cell>
          <cell r="AQ35">
            <v>92</v>
          </cell>
          <cell r="AS35">
            <v>0</v>
          </cell>
          <cell r="AT35">
            <v>10</v>
          </cell>
          <cell r="AU35">
            <v>55</v>
          </cell>
        </row>
        <row r="36">
          <cell r="A36" t="str">
            <v>June 00</v>
          </cell>
          <cell r="B36">
            <v>36678</v>
          </cell>
          <cell r="C36">
            <v>17</v>
          </cell>
          <cell r="D36">
            <v>115</v>
          </cell>
          <cell r="E36">
            <v>545</v>
          </cell>
          <cell r="G36">
            <v>2</v>
          </cell>
          <cell r="H36">
            <v>41</v>
          </cell>
          <cell r="I36">
            <v>341</v>
          </cell>
          <cell r="K36">
            <v>4</v>
          </cell>
          <cell r="L36">
            <v>87</v>
          </cell>
          <cell r="M36">
            <v>549</v>
          </cell>
          <cell r="O36">
            <v>2</v>
          </cell>
          <cell r="P36">
            <v>159</v>
          </cell>
          <cell r="Q36">
            <v>1490</v>
          </cell>
          <cell r="R36">
            <v>0</v>
          </cell>
          <cell r="S36">
            <v>23</v>
          </cell>
          <cell r="T36">
            <v>304</v>
          </cell>
          <cell r="V36">
            <v>4</v>
          </cell>
          <cell r="W36">
            <v>65</v>
          </cell>
          <cell r="X36">
            <v>352</v>
          </cell>
          <cell r="Z36">
            <v>5</v>
          </cell>
          <cell r="AA36">
            <v>27</v>
          </cell>
          <cell r="AB36">
            <v>124</v>
          </cell>
          <cell r="AD36">
            <v>1</v>
          </cell>
          <cell r="AE36">
            <v>13</v>
          </cell>
          <cell r="AF36">
            <v>96</v>
          </cell>
          <cell r="AH36">
            <v>2</v>
          </cell>
          <cell r="AI36">
            <v>36</v>
          </cell>
          <cell r="AJ36">
            <v>175</v>
          </cell>
          <cell r="AL36">
            <v>1</v>
          </cell>
          <cell r="AM36">
            <v>38</v>
          </cell>
          <cell r="AN36">
            <v>425</v>
          </cell>
          <cell r="AO36">
            <v>0</v>
          </cell>
          <cell r="AP36">
            <v>5</v>
          </cell>
          <cell r="AQ36">
            <v>88</v>
          </cell>
          <cell r="AS36">
            <v>1</v>
          </cell>
          <cell r="AT36">
            <v>9</v>
          </cell>
          <cell r="AU36">
            <v>59</v>
          </cell>
        </row>
        <row r="37">
          <cell r="A37" t="str">
            <v>July 00</v>
          </cell>
          <cell r="B37">
            <v>36708</v>
          </cell>
          <cell r="C37">
            <v>9</v>
          </cell>
          <cell r="D37">
            <v>136</v>
          </cell>
          <cell r="E37">
            <v>617</v>
          </cell>
          <cell r="G37">
            <v>0</v>
          </cell>
          <cell r="H37">
            <v>52</v>
          </cell>
          <cell r="I37">
            <v>323</v>
          </cell>
          <cell r="K37">
            <v>8</v>
          </cell>
          <cell r="L37">
            <v>106</v>
          </cell>
          <cell r="M37">
            <v>551</v>
          </cell>
          <cell r="O37">
            <v>1</v>
          </cell>
          <cell r="P37">
            <v>160</v>
          </cell>
          <cell r="Q37">
            <v>1562</v>
          </cell>
          <cell r="R37">
            <v>2</v>
          </cell>
          <cell r="S37">
            <v>35</v>
          </cell>
          <cell r="T37">
            <v>341</v>
          </cell>
          <cell r="V37">
            <v>3</v>
          </cell>
          <cell r="W37">
            <v>80</v>
          </cell>
          <cell r="X37">
            <v>390</v>
          </cell>
          <cell r="Z37">
            <v>1</v>
          </cell>
          <cell r="AA37">
            <v>33</v>
          </cell>
          <cell r="AB37">
            <v>121</v>
          </cell>
          <cell r="AD37">
            <v>0</v>
          </cell>
          <cell r="AE37">
            <v>14</v>
          </cell>
          <cell r="AF37">
            <v>68</v>
          </cell>
          <cell r="AH37">
            <v>3</v>
          </cell>
          <cell r="AI37">
            <v>32</v>
          </cell>
          <cell r="AJ37">
            <v>184</v>
          </cell>
          <cell r="AL37">
            <v>1</v>
          </cell>
          <cell r="AM37">
            <v>44</v>
          </cell>
          <cell r="AN37">
            <v>510</v>
          </cell>
          <cell r="AO37">
            <v>1</v>
          </cell>
          <cell r="AP37">
            <v>10</v>
          </cell>
          <cell r="AQ37">
            <v>88</v>
          </cell>
          <cell r="AS37">
            <v>1</v>
          </cell>
          <cell r="AT37">
            <v>15</v>
          </cell>
          <cell r="AU37">
            <v>73</v>
          </cell>
        </row>
        <row r="38">
          <cell r="A38" t="str">
            <v>August 00</v>
          </cell>
          <cell r="B38">
            <v>36739</v>
          </cell>
          <cell r="C38">
            <v>11</v>
          </cell>
          <cell r="D38">
            <v>116</v>
          </cell>
          <cell r="E38">
            <v>469</v>
          </cell>
          <cell r="G38">
            <v>3</v>
          </cell>
          <cell r="H38">
            <v>42</v>
          </cell>
          <cell r="I38">
            <v>304</v>
          </cell>
          <cell r="K38">
            <v>6</v>
          </cell>
          <cell r="L38">
            <v>93</v>
          </cell>
          <cell r="M38">
            <v>557</v>
          </cell>
          <cell r="O38">
            <v>1</v>
          </cell>
          <cell r="P38">
            <v>161</v>
          </cell>
          <cell r="Q38">
            <v>1635</v>
          </cell>
          <cell r="R38">
            <v>0</v>
          </cell>
          <cell r="S38">
            <v>43</v>
          </cell>
          <cell r="T38">
            <v>329</v>
          </cell>
          <cell r="V38">
            <v>5</v>
          </cell>
          <cell r="W38">
            <v>64</v>
          </cell>
          <cell r="X38">
            <v>289</v>
          </cell>
          <cell r="Z38">
            <v>1</v>
          </cell>
          <cell r="AA38">
            <v>21</v>
          </cell>
          <cell r="AB38">
            <v>84</v>
          </cell>
          <cell r="AD38">
            <v>3</v>
          </cell>
          <cell r="AE38">
            <v>13</v>
          </cell>
          <cell r="AF38">
            <v>76</v>
          </cell>
          <cell r="AH38">
            <v>2</v>
          </cell>
          <cell r="AI38">
            <v>27</v>
          </cell>
          <cell r="AJ38">
            <v>191</v>
          </cell>
          <cell r="AL38">
            <v>1</v>
          </cell>
          <cell r="AM38">
            <v>43</v>
          </cell>
          <cell r="AN38">
            <v>522</v>
          </cell>
          <cell r="AO38">
            <v>0</v>
          </cell>
          <cell r="AP38">
            <v>9</v>
          </cell>
          <cell r="AQ38">
            <v>86</v>
          </cell>
          <cell r="AS38">
            <v>0</v>
          </cell>
          <cell r="AT38">
            <v>5</v>
          </cell>
          <cell r="AU38">
            <v>41</v>
          </cell>
        </row>
        <row r="39">
          <cell r="A39" t="str">
            <v>September 00</v>
          </cell>
          <cell r="B39">
            <v>36770</v>
          </cell>
          <cell r="C39">
            <v>10</v>
          </cell>
          <cell r="D39">
            <v>129</v>
          </cell>
          <cell r="E39">
            <v>534</v>
          </cell>
          <cell r="G39">
            <v>0</v>
          </cell>
          <cell r="H39">
            <v>44</v>
          </cell>
          <cell r="I39">
            <v>299</v>
          </cell>
          <cell r="K39">
            <v>2</v>
          </cell>
          <cell r="L39">
            <v>111</v>
          </cell>
          <cell r="M39">
            <v>596</v>
          </cell>
          <cell r="O39">
            <v>9</v>
          </cell>
          <cell r="P39">
            <v>198</v>
          </cell>
          <cell r="Q39">
            <v>1635</v>
          </cell>
          <cell r="R39">
            <v>0</v>
          </cell>
          <cell r="S39">
            <v>34</v>
          </cell>
          <cell r="T39">
            <v>331</v>
          </cell>
          <cell r="V39">
            <v>0</v>
          </cell>
          <cell r="W39">
            <v>64</v>
          </cell>
          <cell r="X39">
            <v>315</v>
          </cell>
          <cell r="Z39">
            <v>3</v>
          </cell>
          <cell r="AA39">
            <v>23</v>
          </cell>
          <cell r="AB39">
            <v>95</v>
          </cell>
          <cell r="AD39">
            <v>0</v>
          </cell>
          <cell r="AE39">
            <v>15</v>
          </cell>
          <cell r="AF39">
            <v>64</v>
          </cell>
          <cell r="AH39">
            <v>0</v>
          </cell>
          <cell r="AI39">
            <v>32</v>
          </cell>
          <cell r="AJ39">
            <v>186</v>
          </cell>
          <cell r="AL39">
            <v>1</v>
          </cell>
          <cell r="AM39">
            <v>44</v>
          </cell>
          <cell r="AN39">
            <v>443</v>
          </cell>
          <cell r="AO39">
            <v>0</v>
          </cell>
          <cell r="AP39">
            <v>9</v>
          </cell>
          <cell r="AQ39">
            <v>112</v>
          </cell>
          <cell r="AS39">
            <v>0</v>
          </cell>
          <cell r="AT39">
            <v>8</v>
          </cell>
          <cell r="AU39">
            <v>54</v>
          </cell>
        </row>
        <row r="40">
          <cell r="A40" t="str">
            <v>October 00</v>
          </cell>
          <cell r="B40">
            <v>36800</v>
          </cell>
          <cell r="C40">
            <v>12</v>
          </cell>
          <cell r="D40">
            <v>142</v>
          </cell>
          <cell r="E40">
            <v>598</v>
          </cell>
          <cell r="G40">
            <v>1</v>
          </cell>
          <cell r="H40">
            <v>34</v>
          </cell>
          <cell r="I40">
            <v>267</v>
          </cell>
          <cell r="K40">
            <v>2</v>
          </cell>
          <cell r="L40">
            <v>99</v>
          </cell>
          <cell r="M40">
            <v>631</v>
          </cell>
          <cell r="O40">
            <v>9</v>
          </cell>
          <cell r="P40">
            <v>182</v>
          </cell>
          <cell r="Q40">
            <v>1733</v>
          </cell>
          <cell r="R40">
            <v>2</v>
          </cell>
          <cell r="S40">
            <v>37</v>
          </cell>
          <cell r="T40">
            <v>353</v>
          </cell>
          <cell r="V40">
            <v>1</v>
          </cell>
          <cell r="W40">
            <v>51</v>
          </cell>
          <cell r="X40">
            <v>366</v>
          </cell>
          <cell r="Z40">
            <v>5</v>
          </cell>
          <cell r="AA40">
            <v>37</v>
          </cell>
          <cell r="AB40">
            <v>132</v>
          </cell>
          <cell r="AD40">
            <v>0</v>
          </cell>
          <cell r="AE40">
            <v>5</v>
          </cell>
          <cell r="AF40">
            <v>79</v>
          </cell>
          <cell r="AH40">
            <v>0</v>
          </cell>
          <cell r="AI40">
            <v>33</v>
          </cell>
          <cell r="AJ40">
            <v>208</v>
          </cell>
          <cell r="AL40">
            <v>4</v>
          </cell>
          <cell r="AM40">
            <v>53</v>
          </cell>
          <cell r="AN40">
            <v>501</v>
          </cell>
          <cell r="AO40">
            <v>2</v>
          </cell>
          <cell r="AP40">
            <v>12</v>
          </cell>
          <cell r="AQ40">
            <v>133</v>
          </cell>
          <cell r="AS40">
            <v>0</v>
          </cell>
          <cell r="AT40">
            <v>8</v>
          </cell>
          <cell r="AU40">
            <v>98</v>
          </cell>
        </row>
        <row r="41">
          <cell r="A41" t="str">
            <v>November 00</v>
          </cell>
          <cell r="B41">
            <v>36831</v>
          </cell>
          <cell r="C41">
            <v>17</v>
          </cell>
          <cell r="D41">
            <v>162</v>
          </cell>
          <cell r="E41">
            <v>640</v>
          </cell>
          <cell r="G41">
            <v>2</v>
          </cell>
          <cell r="H41">
            <v>25</v>
          </cell>
          <cell r="I41">
            <v>233</v>
          </cell>
          <cell r="K41">
            <v>9</v>
          </cell>
          <cell r="L41">
            <v>122</v>
          </cell>
          <cell r="M41">
            <v>620</v>
          </cell>
          <cell r="O41">
            <v>5</v>
          </cell>
          <cell r="P41">
            <v>172</v>
          </cell>
          <cell r="Q41">
            <v>1744</v>
          </cell>
          <cell r="R41">
            <v>0</v>
          </cell>
          <cell r="S41">
            <v>23</v>
          </cell>
          <cell r="T41">
            <v>302</v>
          </cell>
          <cell r="V41">
            <v>1</v>
          </cell>
          <cell r="W41">
            <v>57</v>
          </cell>
          <cell r="X41">
            <v>306</v>
          </cell>
          <cell r="Z41">
            <v>4</v>
          </cell>
          <cell r="AA41">
            <v>38</v>
          </cell>
          <cell r="AB41">
            <v>140</v>
          </cell>
          <cell r="AD41">
            <v>1</v>
          </cell>
          <cell r="AE41">
            <v>7</v>
          </cell>
          <cell r="AF41">
            <v>52</v>
          </cell>
          <cell r="AH41">
            <v>5</v>
          </cell>
          <cell r="AI41">
            <v>38</v>
          </cell>
          <cell r="AJ41">
            <v>201</v>
          </cell>
          <cell r="AL41">
            <v>1</v>
          </cell>
          <cell r="AM41">
            <v>58</v>
          </cell>
          <cell r="AN41">
            <v>512</v>
          </cell>
          <cell r="AO41">
            <v>0</v>
          </cell>
          <cell r="AP41">
            <v>8</v>
          </cell>
          <cell r="AQ41">
            <v>92</v>
          </cell>
          <cell r="AS41">
            <v>0</v>
          </cell>
          <cell r="AT41">
            <v>13</v>
          </cell>
          <cell r="AU41">
            <v>59</v>
          </cell>
        </row>
        <row r="42">
          <cell r="A42" t="str">
            <v>December 00</v>
          </cell>
          <cell r="B42">
            <v>36861</v>
          </cell>
          <cell r="C42">
            <v>11</v>
          </cell>
          <cell r="D42">
            <v>147</v>
          </cell>
          <cell r="E42">
            <v>501</v>
          </cell>
          <cell r="G42">
            <v>0</v>
          </cell>
          <cell r="H42">
            <v>13</v>
          </cell>
          <cell r="I42">
            <v>159</v>
          </cell>
          <cell r="K42">
            <v>6</v>
          </cell>
          <cell r="L42">
            <v>83</v>
          </cell>
          <cell r="M42">
            <v>479</v>
          </cell>
          <cell r="O42">
            <v>6</v>
          </cell>
          <cell r="P42">
            <v>196</v>
          </cell>
          <cell r="Q42">
            <v>1823</v>
          </cell>
          <cell r="R42">
            <v>1</v>
          </cell>
          <cell r="S42">
            <v>31</v>
          </cell>
          <cell r="T42">
            <v>257</v>
          </cell>
          <cell r="V42">
            <v>1</v>
          </cell>
          <cell r="W42">
            <v>46</v>
          </cell>
          <cell r="X42">
            <v>246</v>
          </cell>
          <cell r="Z42">
            <v>4</v>
          </cell>
          <cell r="AA42">
            <v>33</v>
          </cell>
          <cell r="AB42">
            <v>107</v>
          </cell>
          <cell r="AD42">
            <v>0</v>
          </cell>
          <cell r="AE42">
            <v>1</v>
          </cell>
          <cell r="AF42">
            <v>30</v>
          </cell>
          <cell r="AH42">
            <v>2</v>
          </cell>
          <cell r="AI42">
            <v>23</v>
          </cell>
          <cell r="AJ42">
            <v>153</v>
          </cell>
          <cell r="AL42">
            <v>1</v>
          </cell>
          <cell r="AM42">
            <v>53</v>
          </cell>
          <cell r="AN42">
            <v>513</v>
          </cell>
          <cell r="AO42">
            <v>0</v>
          </cell>
          <cell r="AP42">
            <v>10</v>
          </cell>
          <cell r="AQ42">
            <v>62</v>
          </cell>
          <cell r="AS42">
            <v>0</v>
          </cell>
          <cell r="AT42">
            <v>8</v>
          </cell>
          <cell r="AU42">
            <v>51</v>
          </cell>
        </row>
        <row r="43">
          <cell r="A43" t="str">
            <v>January 01</v>
          </cell>
          <cell r="B43">
            <v>36892</v>
          </cell>
          <cell r="C43">
            <v>17</v>
          </cell>
          <cell r="D43">
            <v>123</v>
          </cell>
          <cell r="E43">
            <v>583</v>
          </cell>
          <cell r="G43">
            <v>1</v>
          </cell>
          <cell r="H43">
            <v>29</v>
          </cell>
          <cell r="I43">
            <v>194</v>
          </cell>
          <cell r="K43">
            <v>5</v>
          </cell>
          <cell r="L43">
            <v>89</v>
          </cell>
          <cell r="M43">
            <v>538</v>
          </cell>
          <cell r="O43">
            <v>8</v>
          </cell>
          <cell r="P43">
            <v>189</v>
          </cell>
          <cell r="Q43">
            <v>1718</v>
          </cell>
          <cell r="R43">
            <v>1</v>
          </cell>
          <cell r="S43">
            <v>40</v>
          </cell>
          <cell r="T43">
            <v>275</v>
          </cell>
          <cell r="V43">
            <v>1</v>
          </cell>
          <cell r="W43">
            <v>46</v>
          </cell>
          <cell r="X43">
            <v>253</v>
          </cell>
          <cell r="Z43">
            <v>1</v>
          </cell>
          <cell r="AA43">
            <v>27</v>
          </cell>
          <cell r="AB43">
            <v>144</v>
          </cell>
          <cell r="AD43">
            <v>0</v>
          </cell>
          <cell r="AE43">
            <v>11</v>
          </cell>
          <cell r="AF43">
            <v>50</v>
          </cell>
          <cell r="AH43">
            <v>2</v>
          </cell>
          <cell r="AI43">
            <v>32</v>
          </cell>
          <cell r="AJ43">
            <v>187</v>
          </cell>
          <cell r="AL43">
            <v>4</v>
          </cell>
          <cell r="AM43">
            <v>57</v>
          </cell>
          <cell r="AN43">
            <v>505</v>
          </cell>
          <cell r="AO43">
            <v>0</v>
          </cell>
          <cell r="AP43">
            <v>6</v>
          </cell>
          <cell r="AQ43">
            <v>85</v>
          </cell>
          <cell r="AS43">
            <v>0</v>
          </cell>
          <cell r="AT43">
            <v>8</v>
          </cell>
          <cell r="AU43">
            <v>51</v>
          </cell>
        </row>
        <row r="44">
          <cell r="A44" t="str">
            <v>February 01</v>
          </cell>
          <cell r="B44">
            <v>36923</v>
          </cell>
          <cell r="C44">
            <v>13</v>
          </cell>
          <cell r="D44">
            <v>143</v>
          </cell>
          <cell r="E44">
            <v>466</v>
          </cell>
          <cell r="G44">
            <v>2</v>
          </cell>
          <cell r="H44">
            <v>32</v>
          </cell>
          <cell r="I44">
            <v>176</v>
          </cell>
          <cell r="K44">
            <v>5</v>
          </cell>
          <cell r="L44">
            <v>101</v>
          </cell>
          <cell r="M44">
            <v>525</v>
          </cell>
          <cell r="O44">
            <v>4</v>
          </cell>
          <cell r="P44">
            <v>149</v>
          </cell>
          <cell r="Q44">
            <v>1454</v>
          </cell>
          <cell r="R44">
            <v>2</v>
          </cell>
          <cell r="S44">
            <v>30</v>
          </cell>
          <cell r="T44">
            <v>324</v>
          </cell>
          <cell r="V44">
            <v>3</v>
          </cell>
          <cell r="W44">
            <v>63</v>
          </cell>
          <cell r="X44">
            <v>239</v>
          </cell>
          <cell r="Z44">
            <v>5</v>
          </cell>
          <cell r="AA44">
            <v>34</v>
          </cell>
          <cell r="AB44">
            <v>108</v>
          </cell>
          <cell r="AD44">
            <v>0</v>
          </cell>
          <cell r="AE44">
            <v>11</v>
          </cell>
          <cell r="AF44">
            <v>44</v>
          </cell>
          <cell r="AH44">
            <v>2</v>
          </cell>
          <cell r="AI44">
            <v>42</v>
          </cell>
          <cell r="AJ44">
            <v>161</v>
          </cell>
          <cell r="AL44">
            <v>0</v>
          </cell>
          <cell r="AM44">
            <v>41</v>
          </cell>
          <cell r="AN44">
            <v>448</v>
          </cell>
          <cell r="AO44">
            <v>0</v>
          </cell>
          <cell r="AP44">
            <v>10</v>
          </cell>
          <cell r="AQ44">
            <v>95</v>
          </cell>
          <cell r="AS44">
            <v>1</v>
          </cell>
          <cell r="AT44">
            <v>11</v>
          </cell>
          <cell r="AU44">
            <v>36</v>
          </cell>
        </row>
        <row r="45">
          <cell r="A45" t="str">
            <v>March 01</v>
          </cell>
          <cell r="B45">
            <v>36951</v>
          </cell>
          <cell r="C45">
            <v>6</v>
          </cell>
          <cell r="D45">
            <v>143</v>
          </cell>
          <cell r="E45">
            <v>515</v>
          </cell>
          <cell r="G45">
            <v>2</v>
          </cell>
          <cell r="H45">
            <v>25</v>
          </cell>
          <cell r="I45">
            <v>174</v>
          </cell>
          <cell r="K45">
            <v>3</v>
          </cell>
          <cell r="L45">
            <v>85</v>
          </cell>
          <cell r="M45">
            <v>526</v>
          </cell>
          <cell r="O45">
            <v>5</v>
          </cell>
          <cell r="P45">
            <v>191</v>
          </cell>
          <cell r="Q45">
            <v>1586</v>
          </cell>
          <cell r="R45">
            <v>1</v>
          </cell>
          <cell r="S45">
            <v>31</v>
          </cell>
          <cell r="T45">
            <v>283</v>
          </cell>
          <cell r="V45">
            <v>1</v>
          </cell>
          <cell r="W45">
            <v>63</v>
          </cell>
          <cell r="X45">
            <v>270</v>
          </cell>
          <cell r="Z45">
            <v>0</v>
          </cell>
          <cell r="AA45">
            <v>33</v>
          </cell>
          <cell r="AB45">
            <v>92</v>
          </cell>
          <cell r="AD45">
            <v>1</v>
          </cell>
          <cell r="AE45">
            <v>7</v>
          </cell>
          <cell r="AF45">
            <v>35</v>
          </cell>
          <cell r="AH45">
            <v>1</v>
          </cell>
          <cell r="AI45">
            <v>26</v>
          </cell>
          <cell r="AJ45">
            <v>176</v>
          </cell>
          <cell r="AL45">
            <v>3</v>
          </cell>
          <cell r="AM45">
            <v>47</v>
          </cell>
          <cell r="AN45">
            <v>430</v>
          </cell>
          <cell r="AO45">
            <v>0</v>
          </cell>
          <cell r="AP45">
            <v>14</v>
          </cell>
          <cell r="AQ45">
            <v>98</v>
          </cell>
          <cell r="AS45">
            <v>0</v>
          </cell>
          <cell r="AT45">
            <v>9</v>
          </cell>
          <cell r="AU45">
            <v>61</v>
          </cell>
        </row>
        <row r="46">
          <cell r="A46" t="str">
            <v>April 01</v>
          </cell>
          <cell r="B46">
            <v>36982</v>
          </cell>
          <cell r="C46">
            <v>10</v>
          </cell>
          <cell r="D46">
            <v>143</v>
          </cell>
          <cell r="E46">
            <v>470</v>
          </cell>
          <cell r="G46">
            <v>1</v>
          </cell>
          <cell r="H46">
            <v>27</v>
          </cell>
          <cell r="I46">
            <v>198</v>
          </cell>
          <cell r="K46">
            <v>2</v>
          </cell>
          <cell r="L46">
            <v>82</v>
          </cell>
          <cell r="M46">
            <v>488</v>
          </cell>
          <cell r="O46">
            <v>6</v>
          </cell>
          <cell r="P46">
            <v>169</v>
          </cell>
          <cell r="Q46">
            <v>1698</v>
          </cell>
          <cell r="R46">
            <v>0</v>
          </cell>
          <cell r="S46">
            <v>33</v>
          </cell>
          <cell r="T46">
            <v>255</v>
          </cell>
          <cell r="V46">
            <v>1</v>
          </cell>
          <cell r="W46">
            <v>58</v>
          </cell>
          <cell r="X46">
            <v>300</v>
          </cell>
          <cell r="Z46">
            <v>1</v>
          </cell>
          <cell r="AA46">
            <v>29</v>
          </cell>
          <cell r="AB46">
            <v>96</v>
          </cell>
          <cell r="AD46">
            <v>0</v>
          </cell>
          <cell r="AE46">
            <v>12</v>
          </cell>
          <cell r="AF46">
            <v>53</v>
          </cell>
          <cell r="AH46">
            <v>1</v>
          </cell>
          <cell r="AI46">
            <v>23</v>
          </cell>
          <cell r="AJ46">
            <v>158</v>
          </cell>
          <cell r="AL46">
            <v>2</v>
          </cell>
          <cell r="AM46">
            <v>43</v>
          </cell>
          <cell r="AN46">
            <v>516</v>
          </cell>
          <cell r="AO46">
            <v>0</v>
          </cell>
          <cell r="AP46">
            <v>12</v>
          </cell>
          <cell r="AQ46">
            <v>74</v>
          </cell>
          <cell r="AS46">
            <v>0</v>
          </cell>
          <cell r="AT46">
            <v>7</v>
          </cell>
          <cell r="AU46">
            <v>47</v>
          </cell>
        </row>
        <row r="47">
          <cell r="A47" t="str">
            <v>May 01</v>
          </cell>
          <cell r="B47">
            <v>37012</v>
          </cell>
          <cell r="C47">
            <v>7</v>
          </cell>
          <cell r="D47">
            <v>150</v>
          </cell>
          <cell r="E47">
            <v>566</v>
          </cell>
          <cell r="G47">
            <v>5</v>
          </cell>
          <cell r="H47">
            <v>44</v>
          </cell>
          <cell r="I47">
            <v>312</v>
          </cell>
          <cell r="K47">
            <v>4</v>
          </cell>
          <cell r="L47">
            <v>102</v>
          </cell>
          <cell r="M47">
            <v>615</v>
          </cell>
          <cell r="O47">
            <v>3</v>
          </cell>
          <cell r="P47">
            <v>162</v>
          </cell>
          <cell r="Q47">
            <v>1474</v>
          </cell>
          <cell r="R47">
            <v>0</v>
          </cell>
          <cell r="S47">
            <v>34</v>
          </cell>
          <cell r="T47">
            <v>291</v>
          </cell>
          <cell r="V47">
            <v>2</v>
          </cell>
          <cell r="W47">
            <v>66</v>
          </cell>
          <cell r="X47">
            <v>361</v>
          </cell>
          <cell r="Z47">
            <v>3</v>
          </cell>
          <cell r="AA47">
            <v>21</v>
          </cell>
          <cell r="AB47">
            <v>90</v>
          </cell>
          <cell r="AD47">
            <v>1</v>
          </cell>
          <cell r="AE47">
            <v>11</v>
          </cell>
          <cell r="AF47">
            <v>73</v>
          </cell>
          <cell r="AH47">
            <v>2</v>
          </cell>
          <cell r="AI47">
            <v>39</v>
          </cell>
          <cell r="AJ47">
            <v>240</v>
          </cell>
          <cell r="AL47">
            <v>1</v>
          </cell>
          <cell r="AM47">
            <v>34</v>
          </cell>
          <cell r="AN47">
            <v>436</v>
          </cell>
          <cell r="AO47">
            <v>0</v>
          </cell>
          <cell r="AP47">
            <v>11</v>
          </cell>
          <cell r="AQ47">
            <v>77</v>
          </cell>
          <cell r="AS47">
            <v>0</v>
          </cell>
          <cell r="AT47">
            <v>9</v>
          </cell>
          <cell r="AU47">
            <v>51</v>
          </cell>
        </row>
        <row r="48">
          <cell r="A48" t="str">
            <v>June 01</v>
          </cell>
          <cell r="B48">
            <v>37043</v>
          </cell>
          <cell r="C48">
            <v>10</v>
          </cell>
          <cell r="D48">
            <v>128</v>
          </cell>
          <cell r="E48">
            <v>567</v>
          </cell>
          <cell r="G48">
            <v>2</v>
          </cell>
          <cell r="H48">
            <v>41</v>
          </cell>
          <cell r="I48">
            <v>332</v>
          </cell>
          <cell r="K48">
            <v>9</v>
          </cell>
          <cell r="L48">
            <v>93</v>
          </cell>
          <cell r="M48">
            <v>581</v>
          </cell>
          <cell r="O48">
            <v>1</v>
          </cell>
          <cell r="P48">
            <v>165</v>
          </cell>
          <cell r="Q48">
            <v>1510</v>
          </cell>
          <cell r="R48">
            <v>0</v>
          </cell>
          <cell r="S48">
            <v>26</v>
          </cell>
          <cell r="T48">
            <v>303</v>
          </cell>
          <cell r="V48">
            <v>0</v>
          </cell>
          <cell r="W48">
            <v>67</v>
          </cell>
          <cell r="X48">
            <v>398</v>
          </cell>
          <cell r="Z48">
            <v>1</v>
          </cell>
          <cell r="AA48">
            <v>25</v>
          </cell>
          <cell r="AB48">
            <v>101</v>
          </cell>
          <cell r="AD48">
            <v>0</v>
          </cell>
          <cell r="AE48">
            <v>6</v>
          </cell>
          <cell r="AF48">
            <v>88</v>
          </cell>
          <cell r="AH48">
            <v>4</v>
          </cell>
          <cell r="AI48">
            <v>26</v>
          </cell>
          <cell r="AJ48">
            <v>200</v>
          </cell>
          <cell r="AL48">
            <v>0</v>
          </cell>
          <cell r="AM48">
            <v>57</v>
          </cell>
          <cell r="AN48">
            <v>452</v>
          </cell>
          <cell r="AO48">
            <v>0</v>
          </cell>
          <cell r="AP48">
            <v>11</v>
          </cell>
          <cell r="AQ48">
            <v>94</v>
          </cell>
          <cell r="AS48">
            <v>0</v>
          </cell>
          <cell r="AT48">
            <v>8</v>
          </cell>
          <cell r="AU48">
            <v>73</v>
          </cell>
        </row>
        <row r="49">
          <cell r="A49" t="str">
            <v>July 01</v>
          </cell>
          <cell r="B49">
            <v>37073</v>
          </cell>
          <cell r="C49">
            <v>5</v>
          </cell>
          <cell r="D49">
            <v>105</v>
          </cell>
          <cell r="E49">
            <v>579</v>
          </cell>
          <cell r="G49">
            <v>2</v>
          </cell>
          <cell r="H49">
            <v>45</v>
          </cell>
          <cell r="I49">
            <v>309</v>
          </cell>
          <cell r="K49">
            <v>8</v>
          </cell>
          <cell r="L49">
            <v>103</v>
          </cell>
          <cell r="M49">
            <v>557</v>
          </cell>
          <cell r="O49">
            <v>3</v>
          </cell>
          <cell r="P49">
            <v>151</v>
          </cell>
          <cell r="Q49">
            <v>1596</v>
          </cell>
          <cell r="R49">
            <v>2</v>
          </cell>
          <cell r="S49">
            <v>36</v>
          </cell>
          <cell r="T49">
            <v>363</v>
          </cell>
          <cell r="V49">
            <v>1</v>
          </cell>
          <cell r="W49">
            <v>49</v>
          </cell>
          <cell r="X49">
            <v>347</v>
          </cell>
          <cell r="Z49">
            <v>2</v>
          </cell>
          <cell r="AA49">
            <v>30</v>
          </cell>
          <cell r="AB49">
            <v>108</v>
          </cell>
          <cell r="AD49">
            <v>0</v>
          </cell>
          <cell r="AE49">
            <v>15</v>
          </cell>
          <cell r="AF49">
            <v>88</v>
          </cell>
          <cell r="AH49">
            <v>5</v>
          </cell>
          <cell r="AI49">
            <v>30</v>
          </cell>
          <cell r="AJ49">
            <v>174</v>
          </cell>
          <cell r="AL49">
            <v>2</v>
          </cell>
          <cell r="AM49">
            <v>40</v>
          </cell>
          <cell r="AN49">
            <v>476</v>
          </cell>
          <cell r="AO49">
            <v>2</v>
          </cell>
          <cell r="AP49">
            <v>14</v>
          </cell>
          <cell r="AQ49">
            <v>105</v>
          </cell>
          <cell r="AS49">
            <v>0</v>
          </cell>
          <cell r="AT49">
            <v>8</v>
          </cell>
          <cell r="AU49">
            <v>49</v>
          </cell>
        </row>
        <row r="50">
          <cell r="A50" t="str">
            <v>August 01</v>
          </cell>
          <cell r="B50">
            <v>37104</v>
          </cell>
          <cell r="C50">
            <v>7</v>
          </cell>
          <cell r="D50">
            <v>119</v>
          </cell>
          <cell r="E50">
            <v>413</v>
          </cell>
          <cell r="G50">
            <v>0</v>
          </cell>
          <cell r="H50">
            <v>36</v>
          </cell>
          <cell r="I50">
            <v>309</v>
          </cell>
          <cell r="K50">
            <v>8</v>
          </cell>
          <cell r="L50">
            <v>114</v>
          </cell>
          <cell r="M50">
            <v>528</v>
          </cell>
          <cell r="O50">
            <v>6</v>
          </cell>
          <cell r="P50">
            <v>165</v>
          </cell>
          <cell r="Q50">
            <v>1470</v>
          </cell>
          <cell r="R50">
            <v>4</v>
          </cell>
          <cell r="S50">
            <v>40</v>
          </cell>
          <cell r="T50">
            <v>319</v>
          </cell>
          <cell r="V50">
            <v>1</v>
          </cell>
          <cell r="W50">
            <v>62</v>
          </cell>
          <cell r="X50">
            <v>291</v>
          </cell>
          <cell r="Z50">
            <v>2</v>
          </cell>
          <cell r="AA50">
            <v>21</v>
          </cell>
          <cell r="AB50">
            <v>101</v>
          </cell>
          <cell r="AD50">
            <v>0</v>
          </cell>
          <cell r="AE50">
            <v>7</v>
          </cell>
          <cell r="AF50">
            <v>93</v>
          </cell>
          <cell r="AH50">
            <v>2</v>
          </cell>
          <cell r="AI50">
            <v>36</v>
          </cell>
          <cell r="AJ50">
            <v>187</v>
          </cell>
          <cell r="AL50">
            <v>2</v>
          </cell>
          <cell r="AM50">
            <v>46</v>
          </cell>
          <cell r="AN50">
            <v>423</v>
          </cell>
          <cell r="AO50">
            <v>1</v>
          </cell>
          <cell r="AP50">
            <v>12</v>
          </cell>
          <cell r="AQ50">
            <v>106</v>
          </cell>
          <cell r="AS50">
            <v>0</v>
          </cell>
          <cell r="AT50">
            <v>6</v>
          </cell>
          <cell r="AU50">
            <v>61</v>
          </cell>
        </row>
        <row r="51">
          <cell r="A51" t="str">
            <v>September 01</v>
          </cell>
          <cell r="B51">
            <v>37135</v>
          </cell>
          <cell r="C51">
            <v>14</v>
          </cell>
          <cell r="D51">
            <v>140</v>
          </cell>
          <cell r="E51">
            <v>492</v>
          </cell>
          <cell r="G51">
            <v>1</v>
          </cell>
          <cell r="H51">
            <v>33</v>
          </cell>
          <cell r="I51">
            <v>237</v>
          </cell>
          <cell r="K51">
            <v>7</v>
          </cell>
          <cell r="L51">
            <v>113</v>
          </cell>
          <cell r="M51">
            <v>562</v>
          </cell>
          <cell r="O51">
            <v>5</v>
          </cell>
          <cell r="P51">
            <v>160</v>
          </cell>
          <cell r="Q51">
            <v>1558</v>
          </cell>
          <cell r="R51">
            <v>2</v>
          </cell>
          <cell r="S51">
            <v>41</v>
          </cell>
          <cell r="T51">
            <v>291</v>
          </cell>
          <cell r="V51">
            <v>3</v>
          </cell>
          <cell r="W51">
            <v>67</v>
          </cell>
          <cell r="X51">
            <v>289</v>
          </cell>
          <cell r="Z51">
            <v>4</v>
          </cell>
          <cell r="AA51">
            <v>33</v>
          </cell>
          <cell r="AB51">
            <v>107</v>
          </cell>
          <cell r="AD51">
            <v>0</v>
          </cell>
          <cell r="AE51">
            <v>9</v>
          </cell>
          <cell r="AF51">
            <v>67</v>
          </cell>
          <cell r="AH51">
            <v>3</v>
          </cell>
          <cell r="AI51">
            <v>31</v>
          </cell>
          <cell r="AJ51">
            <v>179</v>
          </cell>
          <cell r="AL51">
            <v>1</v>
          </cell>
          <cell r="AM51">
            <v>40</v>
          </cell>
          <cell r="AN51">
            <v>440</v>
          </cell>
          <cell r="AO51">
            <v>1</v>
          </cell>
          <cell r="AP51">
            <v>13</v>
          </cell>
          <cell r="AQ51">
            <v>83</v>
          </cell>
          <cell r="AS51">
            <v>0</v>
          </cell>
          <cell r="AT51">
            <v>14</v>
          </cell>
          <cell r="AU51">
            <v>49</v>
          </cell>
        </row>
        <row r="52">
          <cell r="A52" t="str">
            <v>October 01</v>
          </cell>
          <cell r="B52">
            <v>37165</v>
          </cell>
          <cell r="C52">
            <v>8</v>
          </cell>
          <cell r="D52">
            <v>165</v>
          </cell>
          <cell r="E52">
            <v>575</v>
          </cell>
          <cell r="G52">
            <v>3</v>
          </cell>
          <cell r="H52">
            <v>45</v>
          </cell>
          <cell r="I52">
            <v>263</v>
          </cell>
          <cell r="K52">
            <v>8</v>
          </cell>
          <cell r="L52">
            <v>126</v>
          </cell>
          <cell r="M52">
            <v>625</v>
          </cell>
          <cell r="O52">
            <v>5</v>
          </cell>
          <cell r="P52">
            <v>194</v>
          </cell>
          <cell r="Q52">
            <v>1697</v>
          </cell>
          <cell r="R52">
            <v>0</v>
          </cell>
          <cell r="S52">
            <v>28</v>
          </cell>
          <cell r="T52">
            <v>290</v>
          </cell>
          <cell r="V52">
            <v>2</v>
          </cell>
          <cell r="W52">
            <v>65</v>
          </cell>
          <cell r="X52">
            <v>315</v>
          </cell>
          <cell r="Z52">
            <v>2</v>
          </cell>
          <cell r="AA52">
            <v>39</v>
          </cell>
          <cell r="AB52">
            <v>98</v>
          </cell>
          <cell r="AD52">
            <v>1</v>
          </cell>
          <cell r="AE52">
            <v>10</v>
          </cell>
          <cell r="AF52">
            <v>67</v>
          </cell>
          <cell r="AH52">
            <v>5</v>
          </cell>
          <cell r="AI52">
            <v>43</v>
          </cell>
          <cell r="AJ52">
            <v>189</v>
          </cell>
          <cell r="AL52">
            <v>3</v>
          </cell>
          <cell r="AM52">
            <v>45</v>
          </cell>
          <cell r="AN52">
            <v>469</v>
          </cell>
          <cell r="AO52">
            <v>0</v>
          </cell>
          <cell r="AP52">
            <v>9</v>
          </cell>
          <cell r="AQ52">
            <v>80</v>
          </cell>
          <cell r="AS52">
            <v>0</v>
          </cell>
          <cell r="AT52">
            <v>4</v>
          </cell>
          <cell r="AU52">
            <v>54</v>
          </cell>
        </row>
        <row r="53">
          <cell r="A53" t="str">
            <v>November 01</v>
          </cell>
          <cell r="B53">
            <v>37196</v>
          </cell>
          <cell r="C53">
            <v>12</v>
          </cell>
          <cell r="D53">
            <v>160</v>
          </cell>
          <cell r="E53">
            <v>590</v>
          </cell>
          <cell r="G53">
            <v>1</v>
          </cell>
          <cell r="H53">
            <v>53</v>
          </cell>
          <cell r="I53">
            <v>215</v>
          </cell>
          <cell r="K53">
            <v>7</v>
          </cell>
          <cell r="L53">
            <v>125</v>
          </cell>
          <cell r="M53">
            <v>612</v>
          </cell>
          <cell r="O53">
            <v>8</v>
          </cell>
          <cell r="P53">
            <v>162</v>
          </cell>
          <cell r="Q53">
            <v>1572</v>
          </cell>
          <cell r="R53">
            <v>2</v>
          </cell>
          <cell r="S53">
            <v>30</v>
          </cell>
          <cell r="T53">
            <v>331</v>
          </cell>
          <cell r="V53">
            <v>3</v>
          </cell>
          <cell r="W53">
            <v>50</v>
          </cell>
          <cell r="X53">
            <v>298</v>
          </cell>
          <cell r="Z53">
            <v>5</v>
          </cell>
          <cell r="AA53">
            <v>42</v>
          </cell>
          <cell r="AB53">
            <v>106</v>
          </cell>
          <cell r="AD53">
            <v>0</v>
          </cell>
          <cell r="AE53">
            <v>17</v>
          </cell>
          <cell r="AF53">
            <v>56</v>
          </cell>
          <cell r="AH53">
            <v>2</v>
          </cell>
          <cell r="AI53">
            <v>30</v>
          </cell>
          <cell r="AJ53">
            <v>208</v>
          </cell>
          <cell r="AL53">
            <v>1</v>
          </cell>
          <cell r="AM53">
            <v>58</v>
          </cell>
          <cell r="AN53">
            <v>462</v>
          </cell>
          <cell r="AO53">
            <v>0</v>
          </cell>
          <cell r="AP53">
            <v>8</v>
          </cell>
          <cell r="AQ53">
            <v>82</v>
          </cell>
          <cell r="AS53">
            <v>0</v>
          </cell>
          <cell r="AT53">
            <v>13</v>
          </cell>
          <cell r="AU53">
            <v>55</v>
          </cell>
        </row>
        <row r="54">
          <cell r="A54" t="str">
            <v>December 01</v>
          </cell>
          <cell r="B54">
            <v>37226</v>
          </cell>
          <cell r="C54">
            <v>19</v>
          </cell>
          <cell r="D54">
            <v>157</v>
          </cell>
          <cell r="E54">
            <v>523</v>
          </cell>
          <cell r="G54">
            <v>1</v>
          </cell>
          <cell r="H54">
            <v>34</v>
          </cell>
          <cell r="I54">
            <v>138</v>
          </cell>
          <cell r="K54">
            <v>5</v>
          </cell>
          <cell r="L54">
            <v>82</v>
          </cell>
          <cell r="M54">
            <v>477</v>
          </cell>
          <cell r="O54">
            <v>9</v>
          </cell>
          <cell r="P54">
            <v>206</v>
          </cell>
          <cell r="Q54">
            <v>1636</v>
          </cell>
          <cell r="R54">
            <v>2</v>
          </cell>
          <cell r="S54">
            <v>35</v>
          </cell>
          <cell r="T54">
            <v>269</v>
          </cell>
          <cell r="V54">
            <v>3</v>
          </cell>
          <cell r="W54">
            <v>40</v>
          </cell>
          <cell r="X54">
            <v>251</v>
          </cell>
          <cell r="Z54">
            <v>6</v>
          </cell>
          <cell r="AA54">
            <v>29</v>
          </cell>
          <cell r="AB54">
            <v>86</v>
          </cell>
          <cell r="AD54">
            <v>0</v>
          </cell>
          <cell r="AE54">
            <v>9</v>
          </cell>
          <cell r="AF54">
            <v>37</v>
          </cell>
          <cell r="AH54">
            <v>2</v>
          </cell>
          <cell r="AI54">
            <v>21</v>
          </cell>
          <cell r="AJ54">
            <v>135</v>
          </cell>
          <cell r="AL54">
            <v>6</v>
          </cell>
          <cell r="AM54">
            <v>51</v>
          </cell>
          <cell r="AN54">
            <v>467</v>
          </cell>
          <cell r="AO54">
            <v>1</v>
          </cell>
          <cell r="AP54">
            <v>6</v>
          </cell>
          <cell r="AQ54">
            <v>69</v>
          </cell>
          <cell r="AS54">
            <v>0</v>
          </cell>
          <cell r="AT54">
            <v>5</v>
          </cell>
          <cell r="AU54">
            <v>50</v>
          </cell>
        </row>
        <row r="55">
          <cell r="A55" t="str">
            <v>January 02</v>
          </cell>
          <cell r="B55">
            <v>37257</v>
          </cell>
          <cell r="C55">
            <v>11</v>
          </cell>
          <cell r="D55">
            <v>123</v>
          </cell>
          <cell r="E55">
            <v>418</v>
          </cell>
          <cell r="G55">
            <v>2</v>
          </cell>
          <cell r="H55">
            <v>31</v>
          </cell>
          <cell r="I55">
            <v>163</v>
          </cell>
          <cell r="K55">
            <v>0</v>
          </cell>
          <cell r="L55">
            <v>65</v>
          </cell>
          <cell r="M55">
            <v>386</v>
          </cell>
          <cell r="O55">
            <v>6</v>
          </cell>
          <cell r="P55">
            <v>170</v>
          </cell>
          <cell r="Q55">
            <v>1601</v>
          </cell>
          <cell r="R55">
            <v>0</v>
          </cell>
          <cell r="S55">
            <v>26</v>
          </cell>
          <cell r="T55">
            <v>254</v>
          </cell>
          <cell r="V55">
            <v>0</v>
          </cell>
          <cell r="W55">
            <v>35</v>
          </cell>
          <cell r="X55">
            <v>185</v>
          </cell>
          <cell r="Z55">
            <v>1</v>
          </cell>
          <cell r="AA55">
            <v>26</v>
          </cell>
          <cell r="AB55">
            <v>86</v>
          </cell>
          <cell r="AD55">
            <v>1</v>
          </cell>
          <cell r="AE55">
            <v>11</v>
          </cell>
          <cell r="AF55">
            <v>46</v>
          </cell>
          <cell r="AH55">
            <v>0</v>
          </cell>
          <cell r="AI55">
            <v>11</v>
          </cell>
          <cell r="AJ55">
            <v>133</v>
          </cell>
          <cell r="AL55">
            <v>0</v>
          </cell>
          <cell r="AM55">
            <v>41</v>
          </cell>
          <cell r="AN55">
            <v>472</v>
          </cell>
          <cell r="AO55">
            <v>0</v>
          </cell>
          <cell r="AP55">
            <v>10</v>
          </cell>
          <cell r="AQ55">
            <v>82</v>
          </cell>
          <cell r="AS55">
            <v>0</v>
          </cell>
          <cell r="AT55">
            <v>6</v>
          </cell>
          <cell r="AU55">
            <v>47</v>
          </cell>
        </row>
        <row r="56">
          <cell r="A56" t="str">
            <v>February 02</v>
          </cell>
          <cell r="B56">
            <v>37288</v>
          </cell>
          <cell r="C56">
            <v>6</v>
          </cell>
          <cell r="D56">
            <v>138</v>
          </cell>
          <cell r="E56">
            <v>437</v>
          </cell>
          <cell r="G56">
            <v>0</v>
          </cell>
          <cell r="H56">
            <v>27</v>
          </cell>
          <cell r="I56">
            <v>160</v>
          </cell>
          <cell r="K56">
            <v>2</v>
          </cell>
          <cell r="L56">
            <v>100</v>
          </cell>
          <cell r="M56">
            <v>432</v>
          </cell>
          <cell r="O56">
            <v>6</v>
          </cell>
          <cell r="P56">
            <v>169</v>
          </cell>
          <cell r="Q56">
            <v>1296</v>
          </cell>
          <cell r="R56">
            <v>2</v>
          </cell>
          <cell r="S56">
            <v>40</v>
          </cell>
          <cell r="T56">
            <v>231</v>
          </cell>
          <cell r="V56">
            <v>1</v>
          </cell>
          <cell r="W56">
            <v>43</v>
          </cell>
          <cell r="X56">
            <v>226</v>
          </cell>
          <cell r="Z56">
            <v>4</v>
          </cell>
          <cell r="AA56">
            <v>42</v>
          </cell>
          <cell r="AB56">
            <v>80</v>
          </cell>
          <cell r="AD56">
            <v>0</v>
          </cell>
          <cell r="AE56">
            <v>6</v>
          </cell>
          <cell r="AF56">
            <v>36</v>
          </cell>
          <cell r="AH56">
            <v>1</v>
          </cell>
          <cell r="AI56">
            <v>38</v>
          </cell>
          <cell r="AJ56">
            <v>143</v>
          </cell>
          <cell r="AL56">
            <v>2</v>
          </cell>
          <cell r="AM56">
            <v>51</v>
          </cell>
          <cell r="AN56">
            <v>366</v>
          </cell>
          <cell r="AO56">
            <v>1</v>
          </cell>
          <cell r="AP56">
            <v>9</v>
          </cell>
          <cell r="AQ56">
            <v>62</v>
          </cell>
          <cell r="AS56">
            <v>0</v>
          </cell>
          <cell r="AT56">
            <v>10</v>
          </cell>
          <cell r="AU56">
            <v>39</v>
          </cell>
        </row>
        <row r="57">
          <cell r="A57" t="str">
            <v>March 02</v>
          </cell>
          <cell r="B57">
            <v>37316</v>
          </cell>
          <cell r="C57">
            <v>12</v>
          </cell>
          <cell r="D57">
            <v>143</v>
          </cell>
          <cell r="E57">
            <v>497</v>
          </cell>
          <cell r="G57">
            <v>1</v>
          </cell>
          <cell r="H57">
            <v>26</v>
          </cell>
          <cell r="I57">
            <v>160</v>
          </cell>
          <cell r="K57">
            <v>6</v>
          </cell>
          <cell r="L57">
            <v>79</v>
          </cell>
          <cell r="M57">
            <v>450</v>
          </cell>
          <cell r="O57">
            <v>8</v>
          </cell>
          <cell r="P57">
            <v>136</v>
          </cell>
          <cell r="Q57">
            <v>1382</v>
          </cell>
          <cell r="R57">
            <v>1</v>
          </cell>
          <cell r="S57">
            <v>41</v>
          </cell>
          <cell r="T57">
            <v>292</v>
          </cell>
          <cell r="V57">
            <v>2</v>
          </cell>
          <cell r="W57">
            <v>53</v>
          </cell>
          <cell r="X57">
            <v>243</v>
          </cell>
          <cell r="Z57">
            <v>4</v>
          </cell>
          <cell r="AA57">
            <v>26</v>
          </cell>
          <cell r="AB57">
            <v>97</v>
          </cell>
          <cell r="AD57">
            <v>0</v>
          </cell>
          <cell r="AE57">
            <v>8</v>
          </cell>
          <cell r="AF57">
            <v>36</v>
          </cell>
          <cell r="AH57">
            <v>3</v>
          </cell>
          <cell r="AI57">
            <v>25</v>
          </cell>
          <cell r="AJ57">
            <v>161</v>
          </cell>
          <cell r="AL57">
            <v>5</v>
          </cell>
          <cell r="AM57">
            <v>40</v>
          </cell>
          <cell r="AN57">
            <v>388</v>
          </cell>
          <cell r="AO57">
            <v>1</v>
          </cell>
          <cell r="AP57">
            <v>14</v>
          </cell>
          <cell r="AQ57">
            <v>93</v>
          </cell>
          <cell r="AS57">
            <v>0</v>
          </cell>
          <cell r="AT57">
            <v>6</v>
          </cell>
          <cell r="AU57">
            <v>39</v>
          </cell>
        </row>
        <row r="58">
          <cell r="A58" t="str">
            <v>April 02</v>
          </cell>
          <cell r="B58">
            <v>37347</v>
          </cell>
          <cell r="C58">
            <v>10</v>
          </cell>
          <cell r="D58">
            <v>124</v>
          </cell>
          <cell r="E58">
            <v>430</v>
          </cell>
          <cell r="G58">
            <v>0</v>
          </cell>
          <cell r="H58">
            <v>26</v>
          </cell>
          <cell r="I58">
            <v>233</v>
          </cell>
          <cell r="K58">
            <v>8</v>
          </cell>
          <cell r="L58">
            <v>93</v>
          </cell>
          <cell r="M58">
            <v>505</v>
          </cell>
          <cell r="O58">
            <v>4</v>
          </cell>
          <cell r="P58">
            <v>139</v>
          </cell>
          <cell r="Q58">
            <v>1365</v>
          </cell>
          <cell r="R58">
            <v>1</v>
          </cell>
          <cell r="S58">
            <v>27</v>
          </cell>
          <cell r="T58">
            <v>310</v>
          </cell>
          <cell r="V58">
            <v>0</v>
          </cell>
          <cell r="W58">
            <v>47</v>
          </cell>
          <cell r="X58">
            <v>256</v>
          </cell>
          <cell r="Z58">
            <v>5</v>
          </cell>
          <cell r="AA58">
            <v>27</v>
          </cell>
          <cell r="AB58">
            <v>76</v>
          </cell>
          <cell r="AD58">
            <v>0</v>
          </cell>
          <cell r="AE58">
            <v>9</v>
          </cell>
          <cell r="AF58">
            <v>51</v>
          </cell>
          <cell r="AH58">
            <v>1</v>
          </cell>
          <cell r="AI58">
            <v>35</v>
          </cell>
          <cell r="AJ58">
            <v>193</v>
          </cell>
          <cell r="AL58">
            <v>0</v>
          </cell>
          <cell r="AM58">
            <v>35</v>
          </cell>
          <cell r="AN58">
            <v>391</v>
          </cell>
          <cell r="AO58">
            <v>0</v>
          </cell>
          <cell r="AP58">
            <v>7</v>
          </cell>
          <cell r="AQ58">
            <v>83</v>
          </cell>
          <cell r="AS58">
            <v>0</v>
          </cell>
          <cell r="AT58">
            <v>7</v>
          </cell>
          <cell r="AU58">
            <v>44</v>
          </cell>
        </row>
        <row r="59">
          <cell r="A59" t="str">
            <v>May 02</v>
          </cell>
          <cell r="B59">
            <v>37377</v>
          </cell>
          <cell r="C59">
            <v>7</v>
          </cell>
          <cell r="D59">
            <v>130</v>
          </cell>
          <cell r="E59">
            <v>549</v>
          </cell>
          <cell r="G59">
            <v>2</v>
          </cell>
          <cell r="H59">
            <v>45</v>
          </cell>
          <cell r="I59">
            <v>222</v>
          </cell>
          <cell r="K59">
            <v>9</v>
          </cell>
          <cell r="L59">
            <v>91</v>
          </cell>
          <cell r="M59">
            <v>506</v>
          </cell>
          <cell r="O59">
            <v>4</v>
          </cell>
          <cell r="P59">
            <v>166</v>
          </cell>
          <cell r="Q59">
            <v>1512</v>
          </cell>
          <cell r="R59">
            <v>1</v>
          </cell>
          <cell r="S59">
            <v>32</v>
          </cell>
          <cell r="T59">
            <v>305</v>
          </cell>
          <cell r="V59">
            <v>1</v>
          </cell>
          <cell r="W59">
            <v>64</v>
          </cell>
          <cell r="X59">
            <v>293</v>
          </cell>
          <cell r="Z59">
            <v>1</v>
          </cell>
          <cell r="AA59">
            <v>30</v>
          </cell>
          <cell r="AB59">
            <v>99</v>
          </cell>
          <cell r="AD59">
            <v>0</v>
          </cell>
          <cell r="AE59">
            <v>7</v>
          </cell>
          <cell r="AF59">
            <v>53</v>
          </cell>
          <cell r="AH59">
            <v>1</v>
          </cell>
          <cell r="AI59">
            <v>28</v>
          </cell>
          <cell r="AJ59">
            <v>166</v>
          </cell>
          <cell r="AL59">
            <v>1</v>
          </cell>
          <cell r="AM59">
            <v>39</v>
          </cell>
          <cell r="AN59">
            <v>422</v>
          </cell>
          <cell r="AO59">
            <v>1</v>
          </cell>
          <cell r="AP59">
            <v>14</v>
          </cell>
          <cell r="AQ59">
            <v>89</v>
          </cell>
          <cell r="AS59">
            <v>1</v>
          </cell>
          <cell r="AT59">
            <v>8</v>
          </cell>
          <cell r="AU59">
            <v>38</v>
          </cell>
        </row>
        <row r="60">
          <cell r="A60" t="str">
            <v>June 02</v>
          </cell>
          <cell r="B60">
            <v>37408</v>
          </cell>
          <cell r="C60">
            <v>8</v>
          </cell>
          <cell r="D60">
            <v>114</v>
          </cell>
          <cell r="E60">
            <v>493</v>
          </cell>
          <cell r="G60">
            <v>3</v>
          </cell>
          <cell r="H60">
            <v>31</v>
          </cell>
          <cell r="I60">
            <v>272</v>
          </cell>
          <cell r="K60">
            <v>3</v>
          </cell>
          <cell r="L60">
            <v>93</v>
          </cell>
          <cell r="M60">
            <v>464</v>
          </cell>
          <cell r="O60">
            <v>7</v>
          </cell>
          <cell r="P60">
            <v>177</v>
          </cell>
          <cell r="Q60">
            <v>1308</v>
          </cell>
          <cell r="R60">
            <v>1</v>
          </cell>
          <cell r="S60">
            <v>36</v>
          </cell>
          <cell r="T60">
            <v>278</v>
          </cell>
          <cell r="V60">
            <v>2</v>
          </cell>
          <cell r="W60">
            <v>59</v>
          </cell>
          <cell r="X60">
            <v>297</v>
          </cell>
          <cell r="Z60">
            <v>5</v>
          </cell>
          <cell r="AA60">
            <v>28</v>
          </cell>
          <cell r="AB60">
            <v>80</v>
          </cell>
          <cell r="AD60">
            <v>2</v>
          </cell>
          <cell r="AE60">
            <v>7</v>
          </cell>
          <cell r="AF60">
            <v>63</v>
          </cell>
          <cell r="AH60">
            <v>2</v>
          </cell>
          <cell r="AI60">
            <v>25</v>
          </cell>
          <cell r="AJ60">
            <v>159</v>
          </cell>
          <cell r="AL60">
            <v>1</v>
          </cell>
          <cell r="AM60">
            <v>54</v>
          </cell>
          <cell r="AN60">
            <v>333</v>
          </cell>
          <cell r="AO60">
            <v>0</v>
          </cell>
          <cell r="AP60">
            <v>9</v>
          </cell>
          <cell r="AQ60">
            <v>80</v>
          </cell>
          <cell r="AS60">
            <v>1</v>
          </cell>
          <cell r="AT60">
            <v>10</v>
          </cell>
          <cell r="AU60">
            <v>41</v>
          </cell>
        </row>
        <row r="61">
          <cell r="A61" t="str">
            <v>July 02</v>
          </cell>
          <cell r="B61">
            <v>37438</v>
          </cell>
          <cell r="C61">
            <v>7</v>
          </cell>
          <cell r="D61">
            <v>131</v>
          </cell>
          <cell r="E61">
            <v>467</v>
          </cell>
          <cell r="G61">
            <v>1</v>
          </cell>
          <cell r="H61">
            <v>51</v>
          </cell>
          <cell r="I61">
            <v>274</v>
          </cell>
          <cell r="K61">
            <v>8</v>
          </cell>
          <cell r="L61">
            <v>108</v>
          </cell>
          <cell r="M61">
            <v>524</v>
          </cell>
          <cell r="O61">
            <v>10</v>
          </cell>
          <cell r="P61">
            <v>156</v>
          </cell>
          <cell r="Q61">
            <v>1588</v>
          </cell>
          <cell r="R61">
            <v>1</v>
          </cell>
          <cell r="S61">
            <v>31</v>
          </cell>
          <cell r="T61">
            <v>313</v>
          </cell>
          <cell r="V61">
            <v>2</v>
          </cell>
          <cell r="W61">
            <v>71</v>
          </cell>
          <cell r="X61">
            <v>326</v>
          </cell>
          <cell r="Z61">
            <v>1</v>
          </cell>
          <cell r="AA61">
            <v>36</v>
          </cell>
          <cell r="AB61">
            <v>85</v>
          </cell>
          <cell r="AD61">
            <v>1</v>
          </cell>
          <cell r="AE61">
            <v>15</v>
          </cell>
          <cell r="AF61">
            <v>70</v>
          </cell>
          <cell r="AH61">
            <v>4</v>
          </cell>
          <cell r="AI61">
            <v>33</v>
          </cell>
          <cell r="AJ61">
            <v>176</v>
          </cell>
          <cell r="AL61">
            <v>3</v>
          </cell>
          <cell r="AM61">
            <v>39</v>
          </cell>
          <cell r="AN61">
            <v>474</v>
          </cell>
          <cell r="AO61">
            <v>0</v>
          </cell>
          <cell r="AP61">
            <v>11</v>
          </cell>
          <cell r="AQ61">
            <v>101</v>
          </cell>
          <cell r="AS61">
            <v>0</v>
          </cell>
          <cell r="AT61">
            <v>12</v>
          </cell>
          <cell r="AU61">
            <v>68</v>
          </cell>
        </row>
        <row r="62">
          <cell r="A62" t="str">
            <v>August 02</v>
          </cell>
          <cell r="B62">
            <v>37469</v>
          </cell>
          <cell r="C62">
            <v>12</v>
          </cell>
          <cell r="D62">
            <v>109</v>
          </cell>
          <cell r="E62">
            <v>411</v>
          </cell>
          <cell r="G62">
            <v>3</v>
          </cell>
          <cell r="H62">
            <v>32</v>
          </cell>
          <cell r="I62">
            <v>258</v>
          </cell>
          <cell r="K62">
            <v>8</v>
          </cell>
          <cell r="L62">
            <v>107</v>
          </cell>
          <cell r="M62">
            <v>458</v>
          </cell>
          <cell r="O62">
            <v>6</v>
          </cell>
          <cell r="P62">
            <v>155</v>
          </cell>
          <cell r="Q62">
            <v>1545</v>
          </cell>
          <cell r="R62">
            <v>0</v>
          </cell>
          <cell r="S62">
            <v>24</v>
          </cell>
          <cell r="T62">
            <v>294</v>
          </cell>
          <cell r="V62">
            <v>7</v>
          </cell>
          <cell r="W62">
            <v>50</v>
          </cell>
          <cell r="X62">
            <v>262</v>
          </cell>
          <cell r="Z62">
            <v>6</v>
          </cell>
          <cell r="AA62">
            <v>28</v>
          </cell>
          <cell r="AB62">
            <v>73</v>
          </cell>
          <cell r="AD62">
            <v>1</v>
          </cell>
          <cell r="AE62">
            <v>15</v>
          </cell>
          <cell r="AF62">
            <v>66</v>
          </cell>
          <cell r="AH62">
            <v>2</v>
          </cell>
          <cell r="AI62">
            <v>36</v>
          </cell>
          <cell r="AJ62">
            <v>178</v>
          </cell>
          <cell r="AL62">
            <v>2</v>
          </cell>
          <cell r="AM62">
            <v>47</v>
          </cell>
          <cell r="AN62">
            <v>508</v>
          </cell>
          <cell r="AO62">
            <v>0</v>
          </cell>
          <cell r="AP62">
            <v>5</v>
          </cell>
          <cell r="AQ62">
            <v>93</v>
          </cell>
          <cell r="AS62">
            <v>3</v>
          </cell>
          <cell r="AT62">
            <v>9</v>
          </cell>
          <cell r="AU62">
            <v>48</v>
          </cell>
        </row>
        <row r="63">
          <cell r="A63" t="str">
            <v>September 02</v>
          </cell>
          <cell r="B63">
            <v>37500</v>
          </cell>
          <cell r="C63">
            <v>5</v>
          </cell>
          <cell r="D63">
            <v>122</v>
          </cell>
          <cell r="E63">
            <v>558</v>
          </cell>
          <cell r="G63">
            <v>0</v>
          </cell>
          <cell r="H63">
            <v>40</v>
          </cell>
          <cell r="I63">
            <v>299</v>
          </cell>
          <cell r="K63">
            <v>8</v>
          </cell>
          <cell r="L63">
            <v>135</v>
          </cell>
          <cell r="M63">
            <v>594</v>
          </cell>
          <cell r="O63">
            <v>4</v>
          </cell>
          <cell r="P63">
            <v>129</v>
          </cell>
          <cell r="Q63">
            <v>1391</v>
          </cell>
          <cell r="R63">
            <v>0</v>
          </cell>
          <cell r="S63">
            <v>25</v>
          </cell>
          <cell r="T63">
            <v>290</v>
          </cell>
          <cell r="V63">
            <v>2</v>
          </cell>
          <cell r="W63">
            <v>47</v>
          </cell>
          <cell r="X63">
            <v>280</v>
          </cell>
          <cell r="Z63">
            <v>1</v>
          </cell>
          <cell r="AA63">
            <v>25</v>
          </cell>
          <cell r="AB63">
            <v>104</v>
          </cell>
          <cell r="AD63">
            <v>0</v>
          </cell>
          <cell r="AE63">
            <v>10</v>
          </cell>
          <cell r="AF63">
            <v>81</v>
          </cell>
          <cell r="AH63">
            <v>3</v>
          </cell>
          <cell r="AI63">
            <v>50</v>
          </cell>
          <cell r="AJ63">
            <v>204</v>
          </cell>
          <cell r="AL63">
            <v>2</v>
          </cell>
          <cell r="AM63">
            <v>31</v>
          </cell>
          <cell r="AN63">
            <v>377</v>
          </cell>
          <cell r="AO63">
            <v>0</v>
          </cell>
          <cell r="AP63">
            <v>10</v>
          </cell>
          <cell r="AQ63">
            <v>68</v>
          </cell>
          <cell r="AS63">
            <v>0</v>
          </cell>
          <cell r="AT63">
            <v>5</v>
          </cell>
          <cell r="AU63">
            <v>56</v>
          </cell>
        </row>
        <row r="64">
          <cell r="A64" t="str">
            <v>October 02</v>
          </cell>
          <cell r="B64">
            <v>37530</v>
          </cell>
          <cell r="C64">
            <v>4</v>
          </cell>
          <cell r="D64">
            <v>131</v>
          </cell>
          <cell r="E64">
            <v>551</v>
          </cell>
          <cell r="G64">
            <v>4</v>
          </cell>
          <cell r="H64">
            <v>38</v>
          </cell>
          <cell r="I64">
            <v>244</v>
          </cell>
          <cell r="K64">
            <v>8</v>
          </cell>
          <cell r="L64">
            <v>107</v>
          </cell>
          <cell r="M64">
            <v>570</v>
          </cell>
          <cell r="O64">
            <v>4</v>
          </cell>
          <cell r="P64">
            <v>152</v>
          </cell>
          <cell r="Q64">
            <v>1672</v>
          </cell>
          <cell r="R64">
            <v>1</v>
          </cell>
          <cell r="S64">
            <v>34</v>
          </cell>
          <cell r="T64">
            <v>354</v>
          </cell>
          <cell r="V64">
            <v>1</v>
          </cell>
          <cell r="W64">
            <v>48</v>
          </cell>
          <cell r="X64">
            <v>297</v>
          </cell>
          <cell r="Z64">
            <v>1</v>
          </cell>
          <cell r="AA64">
            <v>30</v>
          </cell>
          <cell r="AB64">
            <v>115</v>
          </cell>
          <cell r="AD64">
            <v>2</v>
          </cell>
          <cell r="AE64">
            <v>9</v>
          </cell>
          <cell r="AF64">
            <v>71</v>
          </cell>
          <cell r="AH64">
            <v>3</v>
          </cell>
          <cell r="AI64">
            <v>41</v>
          </cell>
          <cell r="AJ64">
            <v>189</v>
          </cell>
          <cell r="AL64">
            <v>3</v>
          </cell>
          <cell r="AM64">
            <v>41</v>
          </cell>
          <cell r="AN64">
            <v>478</v>
          </cell>
          <cell r="AO64">
            <v>1</v>
          </cell>
          <cell r="AP64">
            <v>8</v>
          </cell>
          <cell r="AQ64">
            <v>93</v>
          </cell>
          <cell r="AS64">
            <v>0</v>
          </cell>
          <cell r="AT64">
            <v>9</v>
          </cell>
          <cell r="AU64">
            <v>57</v>
          </cell>
        </row>
        <row r="65">
          <cell r="A65" t="str">
            <v>November 02</v>
          </cell>
          <cell r="B65">
            <v>37561</v>
          </cell>
          <cell r="C65">
            <v>12</v>
          </cell>
          <cell r="D65">
            <v>144</v>
          </cell>
          <cell r="E65">
            <v>534</v>
          </cell>
          <cell r="G65">
            <v>1</v>
          </cell>
          <cell r="H65">
            <v>23</v>
          </cell>
          <cell r="I65">
            <v>241</v>
          </cell>
          <cell r="K65">
            <v>4</v>
          </cell>
          <cell r="L65">
            <v>107</v>
          </cell>
          <cell r="M65">
            <v>515</v>
          </cell>
          <cell r="O65">
            <v>8</v>
          </cell>
          <cell r="P65">
            <v>182</v>
          </cell>
          <cell r="Q65">
            <v>1730</v>
          </cell>
          <cell r="R65">
            <v>0</v>
          </cell>
          <cell r="S65">
            <v>30</v>
          </cell>
          <cell r="T65">
            <v>314</v>
          </cell>
          <cell r="V65">
            <v>2</v>
          </cell>
          <cell r="W65">
            <v>42</v>
          </cell>
          <cell r="X65">
            <v>257</v>
          </cell>
          <cell r="Z65">
            <v>2</v>
          </cell>
          <cell r="AA65">
            <v>33</v>
          </cell>
          <cell r="AB65">
            <v>106</v>
          </cell>
          <cell r="AD65">
            <v>0</v>
          </cell>
          <cell r="AE65">
            <v>6</v>
          </cell>
          <cell r="AF65">
            <v>59</v>
          </cell>
          <cell r="AH65">
            <v>0</v>
          </cell>
          <cell r="AI65">
            <v>34</v>
          </cell>
          <cell r="AJ65">
            <v>167</v>
          </cell>
          <cell r="AL65">
            <v>3</v>
          </cell>
          <cell r="AM65">
            <v>54</v>
          </cell>
          <cell r="AN65">
            <v>485</v>
          </cell>
          <cell r="AO65">
            <v>0</v>
          </cell>
          <cell r="AP65">
            <v>11</v>
          </cell>
          <cell r="AQ65">
            <v>69</v>
          </cell>
          <cell r="AS65">
            <v>0</v>
          </cell>
          <cell r="AT65">
            <v>6</v>
          </cell>
          <cell r="AU65">
            <v>58</v>
          </cell>
        </row>
        <row r="66">
          <cell r="A66" t="str">
            <v>December 02</v>
          </cell>
          <cell r="B66">
            <v>37591</v>
          </cell>
          <cell r="C66">
            <v>13</v>
          </cell>
          <cell r="D66">
            <v>130</v>
          </cell>
          <cell r="E66">
            <v>466</v>
          </cell>
          <cell r="G66">
            <v>3</v>
          </cell>
          <cell r="H66">
            <v>24</v>
          </cell>
          <cell r="I66">
            <v>122</v>
          </cell>
          <cell r="K66">
            <v>3</v>
          </cell>
          <cell r="L66">
            <v>72</v>
          </cell>
          <cell r="M66">
            <v>415</v>
          </cell>
          <cell r="O66">
            <v>9</v>
          </cell>
          <cell r="P66">
            <v>173</v>
          </cell>
          <cell r="Q66">
            <v>1560</v>
          </cell>
          <cell r="R66">
            <v>2</v>
          </cell>
          <cell r="S66">
            <v>30</v>
          </cell>
          <cell r="T66">
            <v>266</v>
          </cell>
          <cell r="V66">
            <v>0</v>
          </cell>
          <cell r="W66">
            <v>35</v>
          </cell>
          <cell r="X66">
            <v>199</v>
          </cell>
          <cell r="Z66">
            <v>6</v>
          </cell>
          <cell r="AA66">
            <v>38</v>
          </cell>
          <cell r="AB66">
            <v>99</v>
          </cell>
          <cell r="AD66">
            <v>0</v>
          </cell>
          <cell r="AE66">
            <v>3</v>
          </cell>
          <cell r="AF66">
            <v>34</v>
          </cell>
          <cell r="AH66">
            <v>1</v>
          </cell>
          <cell r="AI66">
            <v>24</v>
          </cell>
          <cell r="AJ66">
            <v>129</v>
          </cell>
          <cell r="AL66">
            <v>6</v>
          </cell>
          <cell r="AM66">
            <v>45</v>
          </cell>
          <cell r="AN66">
            <v>416</v>
          </cell>
          <cell r="AO66">
            <v>1</v>
          </cell>
          <cell r="AP66">
            <v>8</v>
          </cell>
          <cell r="AQ66">
            <v>82</v>
          </cell>
          <cell r="AS66">
            <v>0</v>
          </cell>
          <cell r="AT66">
            <v>8</v>
          </cell>
          <cell r="AU66">
            <v>38</v>
          </cell>
        </row>
        <row r="67">
          <cell r="A67" t="str">
            <v>January 03</v>
          </cell>
          <cell r="B67">
            <v>37622</v>
          </cell>
          <cell r="C67">
            <v>11</v>
          </cell>
          <cell r="D67">
            <v>130</v>
          </cell>
          <cell r="E67">
            <v>480</v>
          </cell>
          <cell r="F67">
            <v>134</v>
          </cell>
          <cell r="G67">
            <v>1</v>
          </cell>
          <cell r="H67">
            <v>17</v>
          </cell>
          <cell r="I67">
            <v>136</v>
          </cell>
          <cell r="J67">
            <v>30</v>
          </cell>
          <cell r="K67">
            <v>3</v>
          </cell>
          <cell r="L67">
            <v>75</v>
          </cell>
          <cell r="M67">
            <v>339</v>
          </cell>
          <cell r="N67">
            <v>74</v>
          </cell>
          <cell r="O67">
            <v>3</v>
          </cell>
          <cell r="P67">
            <v>143</v>
          </cell>
          <cell r="Q67">
            <v>1449</v>
          </cell>
          <cell r="R67">
            <v>0</v>
          </cell>
          <cell r="S67">
            <v>25</v>
          </cell>
          <cell r="T67">
            <v>227</v>
          </cell>
          <cell r="U67">
            <v>436</v>
          </cell>
          <cell r="V67">
            <v>1</v>
          </cell>
          <cell r="W67">
            <v>37</v>
          </cell>
          <cell r="X67">
            <v>217</v>
          </cell>
          <cell r="Y67">
            <v>36</v>
          </cell>
          <cell r="Z67">
            <v>3</v>
          </cell>
          <cell r="AA67">
            <v>24</v>
          </cell>
          <cell r="AB67">
            <v>86</v>
          </cell>
          <cell r="AC67">
            <v>29</v>
          </cell>
          <cell r="AD67">
            <v>1</v>
          </cell>
          <cell r="AE67">
            <v>7</v>
          </cell>
          <cell r="AF67">
            <v>43</v>
          </cell>
          <cell r="AG67">
            <v>10</v>
          </cell>
          <cell r="AH67">
            <v>1</v>
          </cell>
          <cell r="AI67">
            <v>30</v>
          </cell>
          <cell r="AJ67">
            <v>101</v>
          </cell>
          <cell r="AK67">
            <v>23</v>
          </cell>
          <cell r="AL67">
            <v>0</v>
          </cell>
          <cell r="AM67">
            <v>47</v>
          </cell>
          <cell r="AN67">
            <v>397</v>
          </cell>
          <cell r="AO67">
            <v>0</v>
          </cell>
          <cell r="AP67">
            <v>2</v>
          </cell>
          <cell r="AQ67">
            <v>63</v>
          </cell>
          <cell r="AR67">
            <v>114</v>
          </cell>
          <cell r="AS67">
            <v>0</v>
          </cell>
          <cell r="AT67">
            <v>8</v>
          </cell>
          <cell r="AU67">
            <v>33</v>
          </cell>
        </row>
        <row r="68">
          <cell r="A68" t="str">
            <v>February 03</v>
          </cell>
          <cell r="B68">
            <v>37653</v>
          </cell>
          <cell r="C68">
            <v>8</v>
          </cell>
          <cell r="D68">
            <v>115</v>
          </cell>
          <cell r="E68">
            <v>433</v>
          </cell>
          <cell r="F68">
            <v>138</v>
          </cell>
          <cell r="G68">
            <v>5</v>
          </cell>
          <cell r="H68">
            <v>24</v>
          </cell>
          <cell r="I68">
            <v>159</v>
          </cell>
          <cell r="J68">
            <v>25</v>
          </cell>
          <cell r="K68">
            <v>5</v>
          </cell>
          <cell r="L68">
            <v>74</v>
          </cell>
          <cell r="M68">
            <v>351</v>
          </cell>
          <cell r="N68">
            <v>86</v>
          </cell>
          <cell r="O68">
            <v>4</v>
          </cell>
          <cell r="P68">
            <v>160</v>
          </cell>
          <cell r="Q68">
            <v>1235</v>
          </cell>
          <cell r="R68">
            <v>0</v>
          </cell>
          <cell r="S68">
            <v>32</v>
          </cell>
          <cell r="T68">
            <v>211</v>
          </cell>
          <cell r="U68">
            <v>444</v>
          </cell>
          <cell r="V68">
            <v>2</v>
          </cell>
          <cell r="W68">
            <v>35</v>
          </cell>
          <cell r="X68">
            <v>184</v>
          </cell>
          <cell r="Y68">
            <v>42</v>
          </cell>
          <cell r="Z68">
            <v>4</v>
          </cell>
          <cell r="AA68">
            <v>25</v>
          </cell>
          <cell r="AB68">
            <v>83</v>
          </cell>
          <cell r="AC68">
            <v>38</v>
          </cell>
          <cell r="AD68">
            <v>3</v>
          </cell>
          <cell r="AE68">
            <v>3</v>
          </cell>
          <cell r="AF68">
            <v>43</v>
          </cell>
          <cell r="AG68">
            <v>5</v>
          </cell>
          <cell r="AH68">
            <v>1</v>
          </cell>
          <cell r="AI68">
            <v>31</v>
          </cell>
          <cell r="AJ68">
            <v>116</v>
          </cell>
          <cell r="AK68">
            <v>29</v>
          </cell>
          <cell r="AL68">
            <v>1</v>
          </cell>
          <cell r="AM68">
            <v>59</v>
          </cell>
          <cell r="AN68">
            <v>342</v>
          </cell>
          <cell r="AO68">
            <v>0</v>
          </cell>
          <cell r="AP68">
            <v>10</v>
          </cell>
          <cell r="AQ68">
            <v>65</v>
          </cell>
          <cell r="AR68">
            <v>127</v>
          </cell>
          <cell r="AS68">
            <v>0</v>
          </cell>
          <cell r="AT68">
            <v>11</v>
          </cell>
          <cell r="AU68">
            <v>26</v>
          </cell>
        </row>
        <row r="69">
          <cell r="A69" t="str">
            <v>March 03</v>
          </cell>
          <cell r="B69">
            <v>37681</v>
          </cell>
          <cell r="C69">
            <v>11</v>
          </cell>
          <cell r="D69">
            <v>111</v>
          </cell>
          <cell r="E69">
            <v>515</v>
          </cell>
          <cell r="F69">
            <v>148</v>
          </cell>
          <cell r="G69">
            <v>3</v>
          </cell>
          <cell r="H69">
            <v>34</v>
          </cell>
          <cell r="I69">
            <v>223</v>
          </cell>
          <cell r="J69">
            <v>26</v>
          </cell>
          <cell r="K69">
            <v>4</v>
          </cell>
          <cell r="L69">
            <v>108</v>
          </cell>
          <cell r="M69">
            <v>468</v>
          </cell>
          <cell r="N69">
            <v>87</v>
          </cell>
          <cell r="O69">
            <v>14</v>
          </cell>
          <cell r="P69">
            <v>144</v>
          </cell>
          <cell r="Q69">
            <v>1289</v>
          </cell>
          <cell r="R69">
            <v>0</v>
          </cell>
          <cell r="S69">
            <v>25</v>
          </cell>
          <cell r="T69">
            <v>286</v>
          </cell>
          <cell r="U69">
            <v>450</v>
          </cell>
          <cell r="V69">
            <v>3</v>
          </cell>
          <cell r="W69">
            <v>43</v>
          </cell>
          <cell r="X69">
            <v>258</v>
          </cell>
          <cell r="Y69">
            <v>56</v>
          </cell>
          <cell r="Z69">
            <v>2</v>
          </cell>
          <cell r="AA69">
            <v>25</v>
          </cell>
          <cell r="AB69">
            <v>90</v>
          </cell>
          <cell r="AC69">
            <v>33</v>
          </cell>
          <cell r="AD69">
            <v>1</v>
          </cell>
          <cell r="AE69">
            <v>5</v>
          </cell>
          <cell r="AF69">
            <v>58</v>
          </cell>
          <cell r="AG69">
            <v>8</v>
          </cell>
          <cell r="AH69">
            <v>1</v>
          </cell>
          <cell r="AI69">
            <v>21</v>
          </cell>
          <cell r="AJ69">
            <v>161</v>
          </cell>
          <cell r="AK69">
            <v>30</v>
          </cell>
          <cell r="AL69">
            <v>3</v>
          </cell>
          <cell r="AM69">
            <v>37</v>
          </cell>
          <cell r="AN69">
            <v>374</v>
          </cell>
          <cell r="AO69">
            <v>0</v>
          </cell>
          <cell r="AP69">
            <v>4</v>
          </cell>
          <cell r="AQ69">
            <v>81</v>
          </cell>
          <cell r="AR69">
            <v>126</v>
          </cell>
          <cell r="AS69">
            <v>0</v>
          </cell>
          <cell r="AT69">
            <v>9</v>
          </cell>
          <cell r="AU69">
            <v>43</v>
          </cell>
        </row>
        <row r="70">
          <cell r="A70" t="str">
            <v>April 03</v>
          </cell>
          <cell r="B70">
            <v>37712</v>
          </cell>
          <cell r="C70">
            <v>12</v>
          </cell>
          <cell r="D70">
            <v>127</v>
          </cell>
          <cell r="E70">
            <v>449</v>
          </cell>
          <cell r="F70">
            <v>132</v>
          </cell>
          <cell r="G70">
            <v>0</v>
          </cell>
          <cell r="H70">
            <v>47</v>
          </cell>
          <cell r="I70">
            <v>210</v>
          </cell>
          <cell r="J70">
            <v>27</v>
          </cell>
          <cell r="K70">
            <v>4</v>
          </cell>
          <cell r="L70">
            <v>82</v>
          </cell>
          <cell r="M70">
            <v>423</v>
          </cell>
          <cell r="N70">
            <v>76</v>
          </cell>
          <cell r="O70">
            <v>3</v>
          </cell>
          <cell r="P70">
            <v>135</v>
          </cell>
          <cell r="Q70">
            <v>1297</v>
          </cell>
          <cell r="R70">
            <v>2</v>
          </cell>
          <cell r="S70">
            <v>40</v>
          </cell>
          <cell r="T70">
            <v>273</v>
          </cell>
          <cell r="U70">
            <v>428</v>
          </cell>
          <cell r="V70">
            <v>2</v>
          </cell>
          <cell r="W70">
            <v>42</v>
          </cell>
          <cell r="X70">
            <v>241</v>
          </cell>
          <cell r="Y70">
            <v>45</v>
          </cell>
          <cell r="Z70">
            <v>6</v>
          </cell>
          <cell r="AA70">
            <v>34</v>
          </cell>
          <cell r="AB70">
            <v>91</v>
          </cell>
          <cell r="AC70">
            <v>32</v>
          </cell>
          <cell r="AD70">
            <v>0</v>
          </cell>
          <cell r="AE70">
            <v>14</v>
          </cell>
          <cell r="AF70">
            <v>65</v>
          </cell>
          <cell r="AG70">
            <v>8</v>
          </cell>
          <cell r="AH70">
            <v>0</v>
          </cell>
          <cell r="AI70">
            <v>37</v>
          </cell>
          <cell r="AJ70">
            <v>150</v>
          </cell>
          <cell r="AK70">
            <v>23</v>
          </cell>
          <cell r="AL70">
            <v>2</v>
          </cell>
          <cell r="AM70">
            <v>25</v>
          </cell>
          <cell r="AN70">
            <v>349</v>
          </cell>
          <cell r="AO70">
            <v>1</v>
          </cell>
          <cell r="AP70">
            <v>8</v>
          </cell>
          <cell r="AQ70">
            <v>105</v>
          </cell>
          <cell r="AR70">
            <v>115</v>
          </cell>
          <cell r="AS70">
            <v>1</v>
          </cell>
          <cell r="AT70">
            <v>7</v>
          </cell>
          <cell r="AU70">
            <v>40</v>
          </cell>
        </row>
        <row r="71">
          <cell r="A71" t="str">
            <v>May 03</v>
          </cell>
          <cell r="B71">
            <v>37742</v>
          </cell>
          <cell r="C71">
            <v>6</v>
          </cell>
          <cell r="D71">
            <v>120</v>
          </cell>
          <cell r="E71">
            <v>479</v>
          </cell>
          <cell r="F71">
            <v>130</v>
          </cell>
          <cell r="G71">
            <v>1</v>
          </cell>
          <cell r="H71">
            <v>32</v>
          </cell>
          <cell r="I71">
            <v>196</v>
          </cell>
          <cell r="J71">
            <v>41</v>
          </cell>
          <cell r="K71">
            <v>7</v>
          </cell>
          <cell r="L71">
            <v>109</v>
          </cell>
          <cell r="M71">
            <v>445</v>
          </cell>
          <cell r="N71">
            <v>96</v>
          </cell>
          <cell r="O71">
            <v>6</v>
          </cell>
          <cell r="P71">
            <v>144</v>
          </cell>
          <cell r="Q71">
            <v>1341</v>
          </cell>
          <cell r="R71">
            <v>0</v>
          </cell>
          <cell r="S71">
            <v>25</v>
          </cell>
          <cell r="T71">
            <v>316</v>
          </cell>
          <cell r="U71">
            <v>473</v>
          </cell>
          <cell r="V71">
            <v>1</v>
          </cell>
          <cell r="W71">
            <v>55</v>
          </cell>
          <cell r="X71">
            <v>259</v>
          </cell>
          <cell r="Y71">
            <v>63</v>
          </cell>
          <cell r="Z71">
            <v>3</v>
          </cell>
          <cell r="AA71">
            <v>27</v>
          </cell>
          <cell r="AB71">
            <v>93</v>
          </cell>
          <cell r="AC71">
            <v>27</v>
          </cell>
          <cell r="AD71">
            <v>0</v>
          </cell>
          <cell r="AE71">
            <v>9</v>
          </cell>
          <cell r="AF71">
            <v>47</v>
          </cell>
          <cell r="AG71">
            <v>8</v>
          </cell>
          <cell r="AH71">
            <v>4</v>
          </cell>
          <cell r="AI71">
            <v>38</v>
          </cell>
          <cell r="AJ71">
            <v>167</v>
          </cell>
          <cell r="AK71">
            <v>32</v>
          </cell>
          <cell r="AL71">
            <v>1</v>
          </cell>
          <cell r="AM71">
            <v>56</v>
          </cell>
          <cell r="AN71">
            <v>432</v>
          </cell>
          <cell r="AO71">
            <v>0</v>
          </cell>
          <cell r="AP71">
            <v>4</v>
          </cell>
          <cell r="AQ71">
            <v>101</v>
          </cell>
          <cell r="AR71">
            <v>121</v>
          </cell>
          <cell r="AS71">
            <v>0</v>
          </cell>
          <cell r="AT71">
            <v>12</v>
          </cell>
          <cell r="AU71">
            <v>55</v>
          </cell>
        </row>
        <row r="72">
          <cell r="A72" t="str">
            <v>June 03</v>
          </cell>
          <cell r="B72">
            <v>37773</v>
          </cell>
          <cell r="C72">
            <v>11</v>
          </cell>
          <cell r="D72">
            <v>117</v>
          </cell>
          <cell r="E72">
            <v>490</v>
          </cell>
          <cell r="F72">
            <v>121</v>
          </cell>
          <cell r="G72">
            <v>0</v>
          </cell>
          <cell r="H72">
            <v>53</v>
          </cell>
          <cell r="I72">
            <v>264</v>
          </cell>
          <cell r="J72">
            <v>39</v>
          </cell>
          <cell r="K72">
            <v>8</v>
          </cell>
          <cell r="L72">
            <v>99</v>
          </cell>
          <cell r="M72">
            <v>488</v>
          </cell>
          <cell r="N72">
            <v>89</v>
          </cell>
          <cell r="O72">
            <v>3</v>
          </cell>
          <cell r="P72">
            <v>141</v>
          </cell>
          <cell r="Q72">
            <v>1319</v>
          </cell>
          <cell r="R72">
            <v>0</v>
          </cell>
          <cell r="S72">
            <v>26</v>
          </cell>
          <cell r="T72">
            <v>306</v>
          </cell>
          <cell r="U72">
            <v>433</v>
          </cell>
          <cell r="V72">
            <v>0</v>
          </cell>
          <cell r="W72">
            <v>60</v>
          </cell>
          <cell r="X72">
            <v>268</v>
          </cell>
          <cell r="Y72">
            <v>54</v>
          </cell>
          <cell r="Z72">
            <v>4</v>
          </cell>
          <cell r="AA72">
            <v>26</v>
          </cell>
          <cell r="AB72">
            <v>110</v>
          </cell>
          <cell r="AC72">
            <v>28</v>
          </cell>
          <cell r="AD72">
            <v>0</v>
          </cell>
          <cell r="AE72">
            <v>10</v>
          </cell>
          <cell r="AF72">
            <v>70</v>
          </cell>
          <cell r="AG72">
            <v>9</v>
          </cell>
          <cell r="AH72">
            <v>2</v>
          </cell>
          <cell r="AI72">
            <v>35</v>
          </cell>
          <cell r="AJ72">
            <v>160</v>
          </cell>
          <cell r="AK72">
            <v>30</v>
          </cell>
          <cell r="AL72">
            <v>0</v>
          </cell>
          <cell r="AM72">
            <v>31</v>
          </cell>
          <cell r="AN72">
            <v>361</v>
          </cell>
          <cell r="AO72">
            <v>0</v>
          </cell>
          <cell r="AP72">
            <v>11</v>
          </cell>
          <cell r="AQ72">
            <v>100</v>
          </cell>
          <cell r="AR72">
            <v>119</v>
          </cell>
          <cell r="AS72">
            <v>0</v>
          </cell>
          <cell r="AT72">
            <v>7</v>
          </cell>
          <cell r="AU72">
            <v>48</v>
          </cell>
        </row>
        <row r="73">
          <cell r="A73" t="str">
            <v>July 03</v>
          </cell>
          <cell r="B73">
            <v>37803</v>
          </cell>
          <cell r="C73">
            <v>6</v>
          </cell>
          <cell r="D73">
            <v>103</v>
          </cell>
          <cell r="E73">
            <v>432</v>
          </cell>
          <cell r="F73">
            <v>124</v>
          </cell>
          <cell r="G73">
            <v>5</v>
          </cell>
          <cell r="H73">
            <v>57</v>
          </cell>
          <cell r="I73">
            <v>320</v>
          </cell>
          <cell r="J73">
            <v>50</v>
          </cell>
          <cell r="K73">
            <v>7</v>
          </cell>
          <cell r="L73">
            <v>97</v>
          </cell>
          <cell r="M73">
            <v>510</v>
          </cell>
          <cell r="N73">
            <v>106</v>
          </cell>
          <cell r="O73">
            <v>3</v>
          </cell>
          <cell r="P73">
            <v>137</v>
          </cell>
          <cell r="Q73">
            <v>1415</v>
          </cell>
          <cell r="R73">
            <v>0</v>
          </cell>
          <cell r="S73">
            <v>33</v>
          </cell>
          <cell r="T73">
            <v>323</v>
          </cell>
          <cell r="U73">
            <v>458</v>
          </cell>
          <cell r="V73">
            <v>0</v>
          </cell>
          <cell r="W73">
            <v>54</v>
          </cell>
          <cell r="X73">
            <v>289</v>
          </cell>
          <cell r="Y73">
            <v>61</v>
          </cell>
          <cell r="Z73">
            <v>2</v>
          </cell>
          <cell r="AA73">
            <v>19</v>
          </cell>
          <cell r="AB73">
            <v>91</v>
          </cell>
          <cell r="AC73">
            <v>32</v>
          </cell>
          <cell r="AD73">
            <v>3</v>
          </cell>
          <cell r="AE73">
            <v>16</v>
          </cell>
          <cell r="AF73">
            <v>80</v>
          </cell>
          <cell r="AG73">
            <v>14</v>
          </cell>
          <cell r="AH73">
            <v>3</v>
          </cell>
          <cell r="AI73">
            <v>31</v>
          </cell>
          <cell r="AJ73">
            <v>176</v>
          </cell>
          <cell r="AK73">
            <v>33</v>
          </cell>
          <cell r="AL73">
            <v>2</v>
          </cell>
          <cell r="AM73">
            <v>34</v>
          </cell>
          <cell r="AN73">
            <v>363</v>
          </cell>
          <cell r="AO73">
            <v>0</v>
          </cell>
          <cell r="AP73">
            <v>9</v>
          </cell>
          <cell r="AQ73">
            <v>102</v>
          </cell>
          <cell r="AR73">
            <v>129</v>
          </cell>
          <cell r="AS73">
            <v>0</v>
          </cell>
          <cell r="AT73">
            <v>7</v>
          </cell>
          <cell r="AU73">
            <v>46</v>
          </cell>
        </row>
        <row r="74">
          <cell r="A74" t="str">
            <v>August 03</v>
          </cell>
          <cell r="B74">
            <v>37834</v>
          </cell>
          <cell r="C74">
            <v>11</v>
          </cell>
          <cell r="D74">
            <v>98</v>
          </cell>
          <cell r="E74">
            <v>401</v>
          </cell>
          <cell r="F74">
            <v>115</v>
          </cell>
          <cell r="G74">
            <v>1</v>
          </cell>
          <cell r="H74">
            <v>28</v>
          </cell>
          <cell r="I74">
            <v>281</v>
          </cell>
          <cell r="J74">
            <v>40</v>
          </cell>
          <cell r="K74">
            <v>9</v>
          </cell>
          <cell r="L74">
            <v>81</v>
          </cell>
          <cell r="M74">
            <v>446</v>
          </cell>
          <cell r="N74">
            <v>98</v>
          </cell>
          <cell r="O74">
            <v>7</v>
          </cell>
          <cell r="P74">
            <v>98</v>
          </cell>
          <cell r="Q74">
            <v>1369</v>
          </cell>
          <cell r="R74">
            <v>2</v>
          </cell>
          <cell r="S74">
            <v>30</v>
          </cell>
          <cell r="T74">
            <v>305</v>
          </cell>
          <cell r="U74">
            <v>434</v>
          </cell>
          <cell r="V74">
            <v>0</v>
          </cell>
          <cell r="W74">
            <v>39</v>
          </cell>
          <cell r="X74">
            <v>245</v>
          </cell>
          <cell r="Y74">
            <v>49</v>
          </cell>
          <cell r="Z74">
            <v>2</v>
          </cell>
          <cell r="AA74">
            <v>18</v>
          </cell>
          <cell r="AB74">
            <v>105</v>
          </cell>
          <cell r="AC74">
            <v>27</v>
          </cell>
          <cell r="AD74">
            <v>0</v>
          </cell>
          <cell r="AE74">
            <v>8</v>
          </cell>
          <cell r="AF74">
            <v>76</v>
          </cell>
          <cell r="AG74">
            <v>12</v>
          </cell>
          <cell r="AH74">
            <v>4</v>
          </cell>
          <cell r="AI74">
            <v>27</v>
          </cell>
          <cell r="AJ74">
            <v>145</v>
          </cell>
          <cell r="AK74">
            <v>31</v>
          </cell>
          <cell r="AL74">
            <v>2</v>
          </cell>
          <cell r="AM74">
            <v>30</v>
          </cell>
          <cell r="AN74">
            <v>423</v>
          </cell>
          <cell r="AO74">
            <v>1</v>
          </cell>
          <cell r="AP74">
            <v>8</v>
          </cell>
          <cell r="AQ74">
            <v>92</v>
          </cell>
          <cell r="AR74">
            <v>120</v>
          </cell>
          <cell r="AS74">
            <v>0</v>
          </cell>
          <cell r="AT74">
            <v>5</v>
          </cell>
          <cell r="AU74">
            <v>41</v>
          </cell>
        </row>
        <row r="75">
          <cell r="A75" t="str">
            <v>September 03</v>
          </cell>
          <cell r="B75">
            <v>37865</v>
          </cell>
          <cell r="C75">
            <v>9</v>
          </cell>
          <cell r="D75">
            <v>118</v>
          </cell>
          <cell r="E75">
            <v>461</v>
          </cell>
          <cell r="F75">
            <v>130</v>
          </cell>
          <cell r="G75">
            <v>1</v>
          </cell>
          <cell r="H75">
            <v>45</v>
          </cell>
          <cell r="I75">
            <v>277</v>
          </cell>
          <cell r="J75">
            <v>38</v>
          </cell>
          <cell r="K75">
            <v>3</v>
          </cell>
          <cell r="L75">
            <v>87</v>
          </cell>
          <cell r="M75">
            <v>477</v>
          </cell>
          <cell r="N75">
            <v>114</v>
          </cell>
          <cell r="O75">
            <v>3</v>
          </cell>
          <cell r="P75">
            <v>119</v>
          </cell>
          <cell r="Q75">
            <v>1371</v>
          </cell>
          <cell r="R75">
            <v>2</v>
          </cell>
          <cell r="S75">
            <v>25</v>
          </cell>
          <cell r="T75">
            <v>344</v>
          </cell>
          <cell r="U75">
            <v>470</v>
          </cell>
          <cell r="V75">
            <v>2</v>
          </cell>
          <cell r="W75">
            <v>44</v>
          </cell>
          <cell r="X75">
            <v>267</v>
          </cell>
          <cell r="Y75">
            <v>51</v>
          </cell>
          <cell r="Z75">
            <v>5</v>
          </cell>
          <cell r="AA75">
            <v>26</v>
          </cell>
          <cell r="AB75">
            <v>95</v>
          </cell>
          <cell r="AC75">
            <v>29</v>
          </cell>
          <cell r="AD75">
            <v>1</v>
          </cell>
          <cell r="AE75">
            <v>15</v>
          </cell>
          <cell r="AF75">
            <v>74</v>
          </cell>
          <cell r="AG75">
            <v>11</v>
          </cell>
          <cell r="AH75">
            <v>1</v>
          </cell>
          <cell r="AI75">
            <v>30</v>
          </cell>
          <cell r="AJ75">
            <v>160</v>
          </cell>
          <cell r="AK75">
            <v>37</v>
          </cell>
          <cell r="AL75">
            <v>2</v>
          </cell>
          <cell r="AM75">
            <v>27</v>
          </cell>
          <cell r="AN75">
            <v>407</v>
          </cell>
          <cell r="AO75">
            <v>1</v>
          </cell>
          <cell r="AP75">
            <v>7</v>
          </cell>
          <cell r="AQ75">
            <v>121</v>
          </cell>
          <cell r="AR75">
            <v>124</v>
          </cell>
          <cell r="AS75">
            <v>0</v>
          </cell>
          <cell r="AT75">
            <v>7</v>
          </cell>
          <cell r="AU75">
            <v>54</v>
          </cell>
        </row>
        <row r="76">
          <cell r="A76" t="str">
            <v>October 03</v>
          </cell>
          <cell r="B76">
            <v>37895</v>
          </cell>
          <cell r="C76">
            <v>8</v>
          </cell>
          <cell r="D76">
            <v>133</v>
          </cell>
          <cell r="E76">
            <v>512</v>
          </cell>
          <cell r="F76">
            <v>140</v>
          </cell>
          <cell r="G76">
            <v>0</v>
          </cell>
          <cell r="H76">
            <v>38</v>
          </cell>
          <cell r="I76">
            <v>225</v>
          </cell>
          <cell r="J76">
            <v>34</v>
          </cell>
          <cell r="K76">
            <v>3</v>
          </cell>
          <cell r="L76">
            <v>122</v>
          </cell>
          <cell r="M76">
            <v>597</v>
          </cell>
          <cell r="N76">
            <v>109</v>
          </cell>
          <cell r="O76">
            <v>3</v>
          </cell>
          <cell r="P76">
            <v>153</v>
          </cell>
          <cell r="Q76">
            <v>1420</v>
          </cell>
          <cell r="R76">
            <v>1</v>
          </cell>
          <cell r="S76">
            <v>39</v>
          </cell>
          <cell r="T76">
            <v>309</v>
          </cell>
          <cell r="U76">
            <v>475</v>
          </cell>
          <cell r="V76">
            <v>0</v>
          </cell>
          <cell r="W76">
            <v>62</v>
          </cell>
          <cell r="X76">
            <v>196</v>
          </cell>
          <cell r="Y76">
            <v>49</v>
          </cell>
          <cell r="Z76">
            <v>2</v>
          </cell>
          <cell r="AA76">
            <v>23</v>
          </cell>
          <cell r="AB76">
            <v>116</v>
          </cell>
          <cell r="AC76">
            <v>34</v>
          </cell>
          <cell r="AD76">
            <v>0</v>
          </cell>
          <cell r="AE76">
            <v>11</v>
          </cell>
          <cell r="AF76">
            <v>61</v>
          </cell>
          <cell r="AG76">
            <v>7</v>
          </cell>
          <cell r="AH76">
            <v>2</v>
          </cell>
          <cell r="AI76">
            <v>38</v>
          </cell>
          <cell r="AJ76">
            <v>214</v>
          </cell>
          <cell r="AK76">
            <v>38</v>
          </cell>
          <cell r="AL76">
            <v>2</v>
          </cell>
          <cell r="AM76">
            <v>45</v>
          </cell>
          <cell r="AN76">
            <v>359</v>
          </cell>
          <cell r="AO76">
            <v>0</v>
          </cell>
          <cell r="AP76">
            <v>10</v>
          </cell>
          <cell r="AQ76">
            <v>87</v>
          </cell>
          <cell r="AR76">
            <v>129</v>
          </cell>
          <cell r="AS76">
            <v>0</v>
          </cell>
          <cell r="AT76">
            <v>10</v>
          </cell>
          <cell r="AU76">
            <v>44</v>
          </cell>
        </row>
        <row r="77">
          <cell r="A77" t="str">
            <v>November 03</v>
          </cell>
          <cell r="B77">
            <v>37926</v>
          </cell>
          <cell r="C77">
            <v>15</v>
          </cell>
          <cell r="D77">
            <v>117</v>
          </cell>
          <cell r="E77">
            <v>516</v>
          </cell>
          <cell r="F77">
            <v>149</v>
          </cell>
          <cell r="G77">
            <v>2</v>
          </cell>
          <cell r="H77">
            <v>27</v>
          </cell>
          <cell r="I77">
            <v>196</v>
          </cell>
          <cell r="J77">
            <v>32</v>
          </cell>
          <cell r="K77">
            <v>8</v>
          </cell>
          <cell r="L77">
            <v>85</v>
          </cell>
          <cell r="M77">
            <v>418</v>
          </cell>
          <cell r="N77">
            <v>112</v>
          </cell>
          <cell r="O77">
            <v>10</v>
          </cell>
          <cell r="P77">
            <v>149</v>
          </cell>
          <cell r="Q77">
            <v>1443</v>
          </cell>
          <cell r="R77">
            <v>1</v>
          </cell>
          <cell r="S77">
            <v>25</v>
          </cell>
          <cell r="T77">
            <v>247</v>
          </cell>
          <cell r="U77">
            <v>481</v>
          </cell>
          <cell r="V77">
            <v>1</v>
          </cell>
          <cell r="W77">
            <v>39</v>
          </cell>
          <cell r="X77">
            <v>205</v>
          </cell>
          <cell r="Y77">
            <v>46</v>
          </cell>
          <cell r="Z77">
            <v>5</v>
          </cell>
          <cell r="AA77">
            <v>26</v>
          </cell>
          <cell r="AB77">
            <v>97</v>
          </cell>
          <cell r="AC77">
            <v>36</v>
          </cell>
          <cell r="AD77">
            <v>1</v>
          </cell>
          <cell r="AE77">
            <v>3</v>
          </cell>
          <cell r="AF77">
            <v>59</v>
          </cell>
          <cell r="AG77">
            <v>9</v>
          </cell>
          <cell r="AH77">
            <v>4</v>
          </cell>
          <cell r="AI77">
            <v>24</v>
          </cell>
          <cell r="AJ77">
            <v>123</v>
          </cell>
          <cell r="AK77">
            <v>33</v>
          </cell>
          <cell r="AL77">
            <v>6</v>
          </cell>
          <cell r="AM77">
            <v>42</v>
          </cell>
          <cell r="AN77">
            <v>412</v>
          </cell>
          <cell r="AO77">
            <v>1</v>
          </cell>
          <cell r="AP77">
            <v>5</v>
          </cell>
          <cell r="AQ77">
            <v>88</v>
          </cell>
          <cell r="AR77">
            <v>136</v>
          </cell>
          <cell r="AS77">
            <v>0</v>
          </cell>
          <cell r="AT77">
            <v>5</v>
          </cell>
          <cell r="AU77">
            <v>52</v>
          </cell>
        </row>
        <row r="78">
          <cell r="A78" t="str">
            <v>December 03</v>
          </cell>
          <cell r="B78">
            <v>37956</v>
          </cell>
          <cell r="C78">
            <v>11</v>
          </cell>
          <cell r="D78">
            <v>91</v>
          </cell>
          <cell r="E78">
            <v>460</v>
          </cell>
          <cell r="F78">
            <v>144</v>
          </cell>
          <cell r="G78">
            <v>0</v>
          </cell>
          <cell r="H78">
            <v>19</v>
          </cell>
          <cell r="I78">
            <v>129</v>
          </cell>
          <cell r="J78">
            <v>22</v>
          </cell>
          <cell r="K78">
            <v>2</v>
          </cell>
          <cell r="L78">
            <v>70</v>
          </cell>
          <cell r="M78">
            <v>355</v>
          </cell>
          <cell r="N78">
            <v>77</v>
          </cell>
          <cell r="O78">
            <v>4</v>
          </cell>
          <cell r="P78">
            <v>124</v>
          </cell>
          <cell r="Q78">
            <v>1378</v>
          </cell>
          <cell r="R78">
            <v>0</v>
          </cell>
          <cell r="S78">
            <v>30</v>
          </cell>
          <cell r="T78">
            <v>232</v>
          </cell>
          <cell r="U78">
            <v>457</v>
          </cell>
          <cell r="V78">
            <v>1</v>
          </cell>
          <cell r="W78">
            <v>20</v>
          </cell>
          <cell r="X78">
            <v>160</v>
          </cell>
          <cell r="Y78">
            <v>38</v>
          </cell>
          <cell r="Z78">
            <v>4</v>
          </cell>
          <cell r="AA78">
            <v>19</v>
          </cell>
          <cell r="AB78">
            <v>98</v>
          </cell>
          <cell r="AC78">
            <v>38</v>
          </cell>
          <cell r="AD78">
            <v>0</v>
          </cell>
          <cell r="AE78">
            <v>5</v>
          </cell>
          <cell r="AF78">
            <v>27</v>
          </cell>
          <cell r="AG78">
            <v>4</v>
          </cell>
          <cell r="AH78">
            <v>1</v>
          </cell>
          <cell r="AI78">
            <v>24</v>
          </cell>
          <cell r="AJ78">
            <v>111</v>
          </cell>
          <cell r="AK78">
            <v>22</v>
          </cell>
          <cell r="AL78">
            <v>1</v>
          </cell>
          <cell r="AM78">
            <v>29</v>
          </cell>
          <cell r="AN78">
            <v>360</v>
          </cell>
          <cell r="AO78">
            <v>0</v>
          </cell>
          <cell r="AP78">
            <v>12</v>
          </cell>
          <cell r="AQ78">
            <v>60</v>
          </cell>
          <cell r="AR78">
            <v>120</v>
          </cell>
          <cell r="AS78">
            <v>0</v>
          </cell>
          <cell r="AT78">
            <v>5</v>
          </cell>
          <cell r="AU78">
            <v>25</v>
          </cell>
        </row>
        <row r="79">
          <cell r="A79" t="str">
            <v>January 04</v>
          </cell>
          <cell r="B79">
            <v>37987</v>
          </cell>
          <cell r="C79">
            <v>10</v>
          </cell>
          <cell r="D79">
            <v>119</v>
          </cell>
          <cell r="E79">
            <v>448</v>
          </cell>
          <cell r="F79">
            <v>128.19533659999999</v>
          </cell>
          <cell r="G79">
            <v>0</v>
          </cell>
          <cell r="H79">
            <v>22</v>
          </cell>
          <cell r="I79">
            <v>144</v>
          </cell>
          <cell r="J79">
            <v>28.667432510000001</v>
          </cell>
          <cell r="K79">
            <v>3</v>
          </cell>
          <cell r="L79">
            <v>43</v>
          </cell>
          <cell r="M79">
            <v>340</v>
          </cell>
          <cell r="N79">
            <v>71.400864729999995</v>
          </cell>
          <cell r="O79">
            <v>7</v>
          </cell>
          <cell r="P79">
            <v>128</v>
          </cell>
          <cell r="Q79">
            <v>1336</v>
          </cell>
          <cell r="R79">
            <v>1</v>
          </cell>
          <cell r="S79">
            <v>32</v>
          </cell>
          <cell r="T79">
            <v>236</v>
          </cell>
          <cell r="U79">
            <v>404.71318170000001</v>
          </cell>
          <cell r="V79">
            <v>2</v>
          </cell>
          <cell r="W79">
            <v>28</v>
          </cell>
          <cell r="X79">
            <v>181</v>
          </cell>
          <cell r="Y79">
            <v>33.765180630000003</v>
          </cell>
          <cell r="Z79">
            <v>2</v>
          </cell>
          <cell r="AA79">
            <v>23</v>
          </cell>
          <cell r="AB79">
            <v>83</v>
          </cell>
          <cell r="AC79">
            <v>24.757207000000001</v>
          </cell>
          <cell r="AD79">
            <v>0</v>
          </cell>
          <cell r="AE79">
            <v>5</v>
          </cell>
          <cell r="AF79">
            <v>40</v>
          </cell>
          <cell r="AG79">
            <v>10.29449153</v>
          </cell>
          <cell r="AH79">
            <v>1</v>
          </cell>
          <cell r="AI79">
            <v>6</v>
          </cell>
          <cell r="AJ79">
            <v>120</v>
          </cell>
          <cell r="AK79">
            <v>23.470476189999999</v>
          </cell>
          <cell r="AL79">
            <v>1</v>
          </cell>
          <cell r="AM79">
            <v>28</v>
          </cell>
          <cell r="AN79">
            <v>336</v>
          </cell>
          <cell r="AO79">
            <v>0</v>
          </cell>
          <cell r="AP79">
            <v>8</v>
          </cell>
          <cell r="AQ79">
            <v>68</v>
          </cell>
          <cell r="AR79">
            <v>108.5285039</v>
          </cell>
          <cell r="AS79">
            <v>1</v>
          </cell>
          <cell r="AT79">
            <v>5</v>
          </cell>
          <cell r="AU79">
            <v>24</v>
          </cell>
        </row>
        <row r="80">
          <cell r="A80" t="str">
            <v>February 04</v>
          </cell>
          <cell r="B80">
            <v>38018</v>
          </cell>
          <cell r="C80">
            <v>9</v>
          </cell>
          <cell r="D80">
            <v>117</v>
          </cell>
          <cell r="E80">
            <v>362</v>
          </cell>
          <cell r="F80">
            <v>128.63587039999999</v>
          </cell>
          <cell r="G80">
            <v>1</v>
          </cell>
          <cell r="H80">
            <v>25</v>
          </cell>
          <cell r="I80">
            <v>139</v>
          </cell>
          <cell r="J80">
            <v>28.667432510000001</v>
          </cell>
          <cell r="K80">
            <v>2</v>
          </cell>
          <cell r="L80">
            <v>88</v>
          </cell>
          <cell r="M80">
            <v>306</v>
          </cell>
          <cell r="N80">
            <v>81.379246449999997</v>
          </cell>
          <cell r="O80">
            <v>5</v>
          </cell>
          <cell r="P80">
            <v>113</v>
          </cell>
          <cell r="Q80">
            <v>1063</v>
          </cell>
          <cell r="R80">
            <v>0</v>
          </cell>
          <cell r="S80">
            <v>25</v>
          </cell>
          <cell r="T80">
            <v>229</v>
          </cell>
          <cell r="U80">
            <v>416.23211179999998</v>
          </cell>
          <cell r="V80">
            <v>1</v>
          </cell>
          <cell r="W80">
            <v>40</v>
          </cell>
          <cell r="X80">
            <v>164</v>
          </cell>
          <cell r="Y80">
            <v>39.358186009999997</v>
          </cell>
          <cell r="Z80">
            <v>2</v>
          </cell>
          <cell r="AA80">
            <v>37</v>
          </cell>
          <cell r="AB80">
            <v>85</v>
          </cell>
          <cell r="AC80">
            <v>33.878283000000003</v>
          </cell>
          <cell r="AD80">
            <v>1</v>
          </cell>
          <cell r="AE80">
            <v>6</v>
          </cell>
          <cell r="AF80">
            <v>34</v>
          </cell>
          <cell r="AG80">
            <v>5.7457627120000003</v>
          </cell>
          <cell r="AH80">
            <v>1</v>
          </cell>
          <cell r="AI80">
            <v>34</v>
          </cell>
          <cell r="AJ80">
            <v>107</v>
          </cell>
          <cell r="AK80">
            <v>32.300952379999998</v>
          </cell>
          <cell r="AL80">
            <v>1</v>
          </cell>
          <cell r="AM80">
            <v>23</v>
          </cell>
          <cell r="AN80">
            <v>324</v>
          </cell>
          <cell r="AO80">
            <v>0</v>
          </cell>
          <cell r="AP80">
            <v>2</v>
          </cell>
          <cell r="AQ80">
            <v>62</v>
          </cell>
          <cell r="AR80">
            <v>124.54830389999999</v>
          </cell>
          <cell r="AS80">
            <v>0</v>
          </cell>
          <cell r="AT80">
            <v>10</v>
          </cell>
          <cell r="AU80">
            <v>24</v>
          </cell>
        </row>
        <row r="81">
          <cell r="A81" t="str">
            <v>March 04</v>
          </cell>
          <cell r="B81">
            <v>38047</v>
          </cell>
          <cell r="C81">
            <v>4</v>
          </cell>
          <cell r="D81">
            <v>107</v>
          </cell>
          <cell r="E81">
            <v>405</v>
          </cell>
          <cell r="F81">
            <v>131.2790732</v>
          </cell>
          <cell r="G81">
            <v>1</v>
          </cell>
          <cell r="H81">
            <v>23</v>
          </cell>
          <cell r="I81">
            <v>162</v>
          </cell>
          <cell r="J81">
            <v>30.412406659999998</v>
          </cell>
          <cell r="K81">
            <v>4</v>
          </cell>
          <cell r="L81">
            <v>58</v>
          </cell>
          <cell r="M81">
            <v>381</v>
          </cell>
          <cell r="N81">
            <v>86.479308209999999</v>
          </cell>
          <cell r="O81">
            <v>2</v>
          </cell>
          <cell r="P81">
            <v>123</v>
          </cell>
          <cell r="Q81">
            <v>1192</v>
          </cell>
          <cell r="R81">
            <v>2</v>
          </cell>
          <cell r="S81">
            <v>27</v>
          </cell>
          <cell r="T81">
            <v>291</v>
          </cell>
          <cell r="U81">
            <v>425.09282739999998</v>
          </cell>
          <cell r="V81">
            <v>0</v>
          </cell>
          <cell r="W81">
            <v>43</v>
          </cell>
          <cell r="X81">
            <v>200</v>
          </cell>
          <cell r="Y81">
            <v>47.229823209999999</v>
          </cell>
          <cell r="Z81">
            <v>3</v>
          </cell>
          <cell r="AA81">
            <v>27</v>
          </cell>
          <cell r="AB81">
            <v>69</v>
          </cell>
          <cell r="AC81">
            <v>28.014734000000001</v>
          </cell>
          <cell r="AD81">
            <v>0</v>
          </cell>
          <cell r="AE81">
            <v>9</v>
          </cell>
          <cell r="AF81">
            <v>54</v>
          </cell>
          <cell r="AG81">
            <v>7.6610169490000004</v>
          </cell>
          <cell r="AH81">
            <v>3</v>
          </cell>
          <cell r="AI81">
            <v>21</v>
          </cell>
          <cell r="AJ81">
            <v>127</v>
          </cell>
          <cell r="AK81">
            <v>26.49142857</v>
          </cell>
          <cell r="AL81">
            <v>0</v>
          </cell>
          <cell r="AM81">
            <v>31</v>
          </cell>
          <cell r="AN81">
            <v>362</v>
          </cell>
          <cell r="AO81">
            <v>0</v>
          </cell>
          <cell r="AP81">
            <v>7</v>
          </cell>
          <cell r="AQ81">
            <v>78</v>
          </cell>
          <cell r="AR81">
            <v>114.3949095</v>
          </cell>
          <cell r="AS81">
            <v>0</v>
          </cell>
          <cell r="AT81">
            <v>10</v>
          </cell>
          <cell r="AU81">
            <v>31</v>
          </cell>
        </row>
        <row r="82">
          <cell r="A82" t="str">
            <v>April 04</v>
          </cell>
          <cell r="B82">
            <v>38078</v>
          </cell>
          <cell r="C82">
            <v>6</v>
          </cell>
          <cell r="D82">
            <v>126</v>
          </cell>
          <cell r="E82">
            <v>393</v>
          </cell>
          <cell r="F82">
            <v>131.2790732</v>
          </cell>
          <cell r="G82">
            <v>0</v>
          </cell>
          <cell r="H82">
            <v>23</v>
          </cell>
          <cell r="I82">
            <v>204</v>
          </cell>
          <cell r="J82">
            <v>32.406662840000003</v>
          </cell>
          <cell r="K82">
            <v>4</v>
          </cell>
          <cell r="L82">
            <v>67</v>
          </cell>
          <cell r="M82">
            <v>352</v>
          </cell>
          <cell r="N82">
            <v>76.722668310000003</v>
          </cell>
          <cell r="O82">
            <v>3</v>
          </cell>
          <cell r="P82">
            <v>120</v>
          </cell>
          <cell r="Q82">
            <v>1157</v>
          </cell>
          <cell r="R82">
            <v>0</v>
          </cell>
          <cell r="S82">
            <v>37</v>
          </cell>
          <cell r="T82">
            <v>253</v>
          </cell>
          <cell r="U82">
            <v>416.89666549999998</v>
          </cell>
          <cell r="V82">
            <v>1</v>
          </cell>
          <cell r="W82">
            <v>42</v>
          </cell>
          <cell r="X82">
            <v>228</v>
          </cell>
          <cell r="Y82">
            <v>42.258262870000003</v>
          </cell>
          <cell r="Z82">
            <v>1</v>
          </cell>
          <cell r="AA82">
            <v>23</v>
          </cell>
          <cell r="AB82">
            <v>72</v>
          </cell>
          <cell r="AC82">
            <v>31.055092999999999</v>
          </cell>
          <cell r="AD82">
            <v>0</v>
          </cell>
          <cell r="AE82">
            <v>4</v>
          </cell>
          <cell r="AF82">
            <v>51</v>
          </cell>
          <cell r="AG82">
            <v>9.5762711859999996</v>
          </cell>
          <cell r="AH82">
            <v>4</v>
          </cell>
          <cell r="AI82">
            <v>23</v>
          </cell>
          <cell r="AJ82">
            <v>125</v>
          </cell>
          <cell r="AK82">
            <v>26.25904762</v>
          </cell>
          <cell r="AL82">
            <v>0</v>
          </cell>
          <cell r="AM82">
            <v>31</v>
          </cell>
          <cell r="AN82">
            <v>304</v>
          </cell>
          <cell r="AO82">
            <v>0</v>
          </cell>
          <cell r="AP82">
            <v>9</v>
          </cell>
          <cell r="AQ82">
            <v>68</v>
          </cell>
          <cell r="AR82">
            <v>109.4310279</v>
          </cell>
          <cell r="AS82">
            <v>0</v>
          </cell>
          <cell r="AT82">
            <v>11</v>
          </cell>
          <cell r="AU82">
            <v>32</v>
          </cell>
        </row>
        <row r="83">
          <cell r="A83" t="str">
            <v>May 04</v>
          </cell>
          <cell r="B83">
            <v>38108</v>
          </cell>
          <cell r="C83">
            <v>6</v>
          </cell>
          <cell r="D83">
            <v>118</v>
          </cell>
          <cell r="E83">
            <v>417</v>
          </cell>
          <cell r="F83">
            <v>129.51693800000001</v>
          </cell>
          <cell r="G83">
            <v>1</v>
          </cell>
          <cell r="H83">
            <v>32</v>
          </cell>
          <cell r="I83">
            <v>261</v>
          </cell>
          <cell r="J83">
            <v>43.125789779999998</v>
          </cell>
          <cell r="K83">
            <v>2</v>
          </cell>
          <cell r="L83">
            <v>82</v>
          </cell>
          <cell r="M83">
            <v>389</v>
          </cell>
          <cell r="N83">
            <v>96.235948120000003</v>
          </cell>
          <cell r="O83">
            <v>4</v>
          </cell>
          <cell r="P83">
            <v>138</v>
          </cell>
          <cell r="Q83">
            <v>1210</v>
          </cell>
          <cell r="R83">
            <v>0</v>
          </cell>
          <cell r="S83">
            <v>26</v>
          </cell>
          <cell r="T83">
            <v>321</v>
          </cell>
          <cell r="U83">
            <v>450.34586660000002</v>
          </cell>
          <cell r="V83">
            <v>1</v>
          </cell>
          <cell r="W83">
            <v>55</v>
          </cell>
          <cell r="X83">
            <v>259</v>
          </cell>
          <cell r="Y83">
            <v>56.344350499999997</v>
          </cell>
          <cell r="Z83">
            <v>1</v>
          </cell>
          <cell r="AA83">
            <v>19</v>
          </cell>
          <cell r="AB83">
            <v>76</v>
          </cell>
          <cell r="AC83">
            <v>26.494554999999998</v>
          </cell>
          <cell r="AD83">
            <v>1</v>
          </cell>
          <cell r="AE83">
            <v>8</v>
          </cell>
          <cell r="AF83">
            <v>63</v>
          </cell>
          <cell r="AG83">
            <v>10.055084750000001</v>
          </cell>
          <cell r="AH83">
            <v>1</v>
          </cell>
          <cell r="AI83">
            <v>24</v>
          </cell>
          <cell r="AJ83">
            <v>141</v>
          </cell>
          <cell r="AK83">
            <v>34.624761900000003</v>
          </cell>
          <cell r="AL83">
            <v>2</v>
          </cell>
          <cell r="AM83">
            <v>43</v>
          </cell>
          <cell r="AN83">
            <v>353</v>
          </cell>
          <cell r="AO83">
            <v>0</v>
          </cell>
          <cell r="AP83">
            <v>8</v>
          </cell>
          <cell r="AQ83">
            <v>96</v>
          </cell>
          <cell r="AR83">
            <v>120.48694620000001</v>
          </cell>
          <cell r="AS83">
            <v>0</v>
          </cell>
          <cell r="AT83">
            <v>4</v>
          </cell>
          <cell r="AU83">
            <v>47</v>
          </cell>
        </row>
        <row r="84">
          <cell r="A84" t="str">
            <v>June 04</v>
          </cell>
          <cell r="B84">
            <v>38139</v>
          </cell>
          <cell r="C84">
            <v>9</v>
          </cell>
          <cell r="D84">
            <v>120</v>
          </cell>
          <cell r="E84">
            <v>419</v>
          </cell>
          <cell r="F84">
            <v>114.5387887</v>
          </cell>
          <cell r="G84">
            <v>1</v>
          </cell>
          <cell r="H84">
            <v>43</v>
          </cell>
          <cell r="I84">
            <v>293</v>
          </cell>
          <cell r="J84">
            <v>43.125789779999998</v>
          </cell>
          <cell r="K84">
            <v>5</v>
          </cell>
          <cell r="L84">
            <v>85</v>
          </cell>
          <cell r="M84">
            <v>434</v>
          </cell>
          <cell r="N84">
            <v>87.809759110000002</v>
          </cell>
          <cell r="O84">
            <v>5</v>
          </cell>
          <cell r="P84">
            <v>135</v>
          </cell>
          <cell r="Q84">
            <v>1260</v>
          </cell>
          <cell r="R84">
            <v>1</v>
          </cell>
          <cell r="S84">
            <v>24</v>
          </cell>
          <cell r="T84">
            <v>289</v>
          </cell>
          <cell r="U84">
            <v>411.13720039999998</v>
          </cell>
          <cell r="V84">
            <v>2</v>
          </cell>
          <cell r="W84">
            <v>51</v>
          </cell>
          <cell r="X84">
            <v>251</v>
          </cell>
          <cell r="Y84">
            <v>53.237125290000002</v>
          </cell>
          <cell r="Z84">
            <v>4</v>
          </cell>
          <cell r="AA84">
            <v>27</v>
          </cell>
          <cell r="AB84">
            <v>85</v>
          </cell>
          <cell r="AC84">
            <v>26.277386</v>
          </cell>
          <cell r="AD84">
            <v>1</v>
          </cell>
          <cell r="AE84">
            <v>12</v>
          </cell>
          <cell r="AF84">
            <v>90</v>
          </cell>
          <cell r="AG84">
            <v>9.3368644070000002</v>
          </cell>
          <cell r="AH84">
            <v>3</v>
          </cell>
          <cell r="AI84">
            <v>23</v>
          </cell>
          <cell r="AJ84">
            <v>144</v>
          </cell>
          <cell r="AK84">
            <v>30.674285709999999</v>
          </cell>
          <cell r="AL84">
            <v>1</v>
          </cell>
          <cell r="AM84">
            <v>47</v>
          </cell>
          <cell r="AN84">
            <v>316</v>
          </cell>
          <cell r="AO84">
            <v>0</v>
          </cell>
          <cell r="AP84">
            <v>11</v>
          </cell>
          <cell r="AQ84">
            <v>107</v>
          </cell>
          <cell r="AR84">
            <v>113.2667546</v>
          </cell>
          <cell r="AS84">
            <v>0</v>
          </cell>
          <cell r="AT84">
            <v>8</v>
          </cell>
          <cell r="AU84">
            <v>42</v>
          </cell>
        </row>
        <row r="85">
          <cell r="A85" t="str">
            <v>July 04</v>
          </cell>
          <cell r="B85">
            <v>38169</v>
          </cell>
          <cell r="C85">
            <v>6</v>
          </cell>
          <cell r="D85">
            <v>82</v>
          </cell>
          <cell r="E85">
            <v>423</v>
          </cell>
          <cell r="F85">
            <v>110.57398449999999</v>
          </cell>
          <cell r="G85">
            <v>3</v>
          </cell>
          <cell r="H85">
            <v>43</v>
          </cell>
          <cell r="I85">
            <v>269</v>
          </cell>
          <cell r="J85">
            <v>53.097070649999999</v>
          </cell>
          <cell r="K85">
            <v>4</v>
          </cell>
          <cell r="L85">
            <v>98</v>
          </cell>
          <cell r="M85">
            <v>410</v>
          </cell>
          <cell r="N85">
            <v>98.675108089999995</v>
          </cell>
          <cell r="O85">
            <v>3</v>
          </cell>
          <cell r="P85">
            <v>83</v>
          </cell>
          <cell r="Q85">
            <v>1265</v>
          </cell>
          <cell r="R85">
            <v>2</v>
          </cell>
          <cell r="S85">
            <v>35</v>
          </cell>
          <cell r="T85">
            <v>309</v>
          </cell>
          <cell r="U85">
            <v>425.53586309999997</v>
          </cell>
          <cell r="V85">
            <v>3</v>
          </cell>
          <cell r="W85">
            <v>55</v>
          </cell>
          <cell r="X85">
            <v>262</v>
          </cell>
          <cell r="Y85">
            <v>53.858570329999999</v>
          </cell>
          <cell r="Z85">
            <v>1</v>
          </cell>
          <cell r="AA85">
            <v>17</v>
          </cell>
          <cell r="AB85">
            <v>84</v>
          </cell>
          <cell r="AC85">
            <v>26.928892000000001</v>
          </cell>
          <cell r="AD85">
            <v>2</v>
          </cell>
          <cell r="AE85">
            <v>13</v>
          </cell>
          <cell r="AF85">
            <v>57</v>
          </cell>
          <cell r="AG85">
            <v>15.322033899999999</v>
          </cell>
          <cell r="AH85">
            <v>0</v>
          </cell>
          <cell r="AI85">
            <v>30</v>
          </cell>
          <cell r="AJ85">
            <v>143</v>
          </cell>
          <cell r="AK85">
            <v>32.765714289999998</v>
          </cell>
          <cell r="AL85">
            <v>1</v>
          </cell>
          <cell r="AM85">
            <v>21</v>
          </cell>
          <cell r="AN85">
            <v>322</v>
          </cell>
          <cell r="AO85">
            <v>1</v>
          </cell>
          <cell r="AP85">
            <v>10</v>
          </cell>
          <cell r="AQ85">
            <v>90</v>
          </cell>
          <cell r="AR85">
            <v>119.8100532</v>
          </cell>
          <cell r="AS85">
            <v>1</v>
          </cell>
          <cell r="AT85">
            <v>6</v>
          </cell>
          <cell r="AU85">
            <v>36</v>
          </cell>
        </row>
        <row r="86">
          <cell r="A86" t="str">
            <v>August 04</v>
          </cell>
          <cell r="B86">
            <v>38200</v>
          </cell>
          <cell r="C86">
            <v>7</v>
          </cell>
          <cell r="D86">
            <v>94</v>
          </cell>
          <cell r="E86">
            <v>340</v>
          </cell>
          <cell r="F86">
            <v>106.3889133</v>
          </cell>
          <cell r="G86">
            <v>0</v>
          </cell>
          <cell r="H86">
            <v>33</v>
          </cell>
          <cell r="I86">
            <v>252</v>
          </cell>
          <cell r="J86">
            <v>36.14589316</v>
          </cell>
          <cell r="K86">
            <v>11</v>
          </cell>
          <cell r="L86">
            <v>72</v>
          </cell>
          <cell r="M86">
            <v>397</v>
          </cell>
          <cell r="N86">
            <v>94.462013589999998</v>
          </cell>
          <cell r="O86">
            <v>1</v>
          </cell>
          <cell r="P86">
            <v>98</v>
          </cell>
          <cell r="Q86">
            <v>1215</v>
          </cell>
          <cell r="R86">
            <v>3</v>
          </cell>
          <cell r="S86">
            <v>28</v>
          </cell>
          <cell r="T86">
            <v>273</v>
          </cell>
          <cell r="U86">
            <v>397.84612709999999</v>
          </cell>
          <cell r="V86">
            <v>4</v>
          </cell>
          <cell r="W86">
            <v>44</v>
          </cell>
          <cell r="X86">
            <v>220</v>
          </cell>
          <cell r="Y86">
            <v>47.229823209999999</v>
          </cell>
          <cell r="Z86">
            <v>1</v>
          </cell>
          <cell r="AA86">
            <v>15</v>
          </cell>
          <cell r="AB86">
            <v>79</v>
          </cell>
          <cell r="AC86">
            <v>21.499680000000001</v>
          </cell>
          <cell r="AD86">
            <v>0</v>
          </cell>
          <cell r="AE86">
            <v>7</v>
          </cell>
          <cell r="AF86">
            <v>72</v>
          </cell>
          <cell r="AG86">
            <v>11.252118640000001</v>
          </cell>
          <cell r="AH86">
            <v>1</v>
          </cell>
          <cell r="AI86">
            <v>20</v>
          </cell>
          <cell r="AJ86">
            <v>149</v>
          </cell>
          <cell r="AK86">
            <v>31.603809519999999</v>
          </cell>
          <cell r="AL86">
            <v>0</v>
          </cell>
          <cell r="AM86">
            <v>29</v>
          </cell>
          <cell r="AN86">
            <v>354</v>
          </cell>
          <cell r="AO86">
            <v>0</v>
          </cell>
          <cell r="AP86">
            <v>5</v>
          </cell>
          <cell r="AQ86">
            <v>65</v>
          </cell>
          <cell r="AR86">
            <v>110.1079208</v>
          </cell>
          <cell r="AS86">
            <v>0</v>
          </cell>
          <cell r="AT86">
            <v>8</v>
          </cell>
          <cell r="AU86">
            <v>33</v>
          </cell>
        </row>
        <row r="87">
          <cell r="A87" t="str">
            <v>September 04</v>
          </cell>
          <cell r="B87">
            <v>38231</v>
          </cell>
          <cell r="C87">
            <v>7</v>
          </cell>
          <cell r="D87">
            <v>99</v>
          </cell>
          <cell r="E87">
            <v>443</v>
          </cell>
          <cell r="F87">
            <v>120.485995</v>
          </cell>
          <cell r="G87">
            <v>0</v>
          </cell>
          <cell r="H87">
            <v>31</v>
          </cell>
          <cell r="I87">
            <v>279</v>
          </cell>
          <cell r="J87">
            <v>40.882251580000002</v>
          </cell>
          <cell r="K87">
            <v>5</v>
          </cell>
          <cell r="L87">
            <v>81</v>
          </cell>
          <cell r="M87">
            <v>457</v>
          </cell>
          <cell r="N87">
            <v>103.33168619999999</v>
          </cell>
          <cell r="O87">
            <v>5</v>
          </cell>
          <cell r="P87">
            <v>87</v>
          </cell>
          <cell r="Q87">
            <v>1256</v>
          </cell>
          <cell r="R87">
            <v>2</v>
          </cell>
          <cell r="S87">
            <v>14</v>
          </cell>
          <cell r="T87">
            <v>251</v>
          </cell>
          <cell r="U87">
            <v>428.1940778</v>
          </cell>
          <cell r="V87">
            <v>0</v>
          </cell>
          <cell r="W87">
            <v>35</v>
          </cell>
          <cell r="X87">
            <v>225</v>
          </cell>
          <cell r="Y87">
            <v>47.436971560000003</v>
          </cell>
          <cell r="Z87">
            <v>4</v>
          </cell>
          <cell r="AA87">
            <v>15</v>
          </cell>
          <cell r="AB87">
            <v>83</v>
          </cell>
          <cell r="AC87">
            <v>26.060217999999999</v>
          </cell>
          <cell r="AD87">
            <v>0</v>
          </cell>
          <cell r="AE87">
            <v>10</v>
          </cell>
          <cell r="AF87">
            <v>65</v>
          </cell>
          <cell r="AG87">
            <v>11.970338979999999</v>
          </cell>
          <cell r="AH87">
            <v>4</v>
          </cell>
          <cell r="AI87">
            <v>30</v>
          </cell>
          <cell r="AJ87">
            <v>145</v>
          </cell>
          <cell r="AK87">
            <v>34.857142860000003</v>
          </cell>
          <cell r="AL87">
            <v>0</v>
          </cell>
          <cell r="AM87">
            <v>19</v>
          </cell>
          <cell r="AN87">
            <v>341</v>
          </cell>
          <cell r="AO87">
            <v>1</v>
          </cell>
          <cell r="AP87">
            <v>0</v>
          </cell>
          <cell r="AQ87">
            <v>75</v>
          </cell>
          <cell r="AR87">
            <v>113.2667546</v>
          </cell>
          <cell r="AS87">
            <v>0</v>
          </cell>
          <cell r="AT87">
            <v>4</v>
          </cell>
          <cell r="AU87">
            <v>29</v>
          </cell>
        </row>
        <row r="88">
          <cell r="A88" t="str">
            <v>October 04</v>
          </cell>
          <cell r="B88">
            <v>38261</v>
          </cell>
          <cell r="C88">
            <v>7</v>
          </cell>
          <cell r="D88">
            <v>103</v>
          </cell>
          <cell r="E88">
            <v>527</v>
          </cell>
          <cell r="F88">
            <v>132.8209415</v>
          </cell>
          <cell r="G88">
            <v>0</v>
          </cell>
          <cell r="H88">
            <v>24</v>
          </cell>
          <cell r="I88">
            <v>239</v>
          </cell>
          <cell r="J88">
            <v>40.632969559999999</v>
          </cell>
          <cell r="K88">
            <v>2</v>
          </cell>
          <cell r="L88">
            <v>70</v>
          </cell>
          <cell r="M88">
            <v>436</v>
          </cell>
          <cell r="N88">
            <v>105.3273626</v>
          </cell>
          <cell r="O88">
            <v>3</v>
          </cell>
          <cell r="P88">
            <v>105</v>
          </cell>
          <cell r="Q88">
            <v>1434</v>
          </cell>
          <cell r="R88">
            <v>1</v>
          </cell>
          <cell r="S88">
            <v>19</v>
          </cell>
          <cell r="T88">
            <v>241</v>
          </cell>
          <cell r="U88">
            <v>461.86479680000002</v>
          </cell>
          <cell r="V88">
            <v>1</v>
          </cell>
          <cell r="W88">
            <v>31</v>
          </cell>
          <cell r="X88">
            <v>245</v>
          </cell>
          <cell r="Y88">
            <v>47.644119910000001</v>
          </cell>
          <cell r="Z88">
            <v>2</v>
          </cell>
          <cell r="AA88">
            <v>25</v>
          </cell>
          <cell r="AB88">
            <v>102</v>
          </cell>
          <cell r="AC88">
            <v>30.186419000000001</v>
          </cell>
          <cell r="AD88">
            <v>0</v>
          </cell>
          <cell r="AE88">
            <v>5</v>
          </cell>
          <cell r="AF88">
            <v>55</v>
          </cell>
          <cell r="AG88">
            <v>9.0974576270000007</v>
          </cell>
          <cell r="AH88">
            <v>0</v>
          </cell>
          <cell r="AI88">
            <v>23</v>
          </cell>
          <cell r="AJ88">
            <v>152</v>
          </cell>
          <cell r="AK88">
            <v>38.34285714</v>
          </cell>
          <cell r="AL88">
            <v>0</v>
          </cell>
          <cell r="AM88">
            <v>19</v>
          </cell>
          <cell r="AN88">
            <v>394</v>
          </cell>
          <cell r="AO88">
            <v>0</v>
          </cell>
          <cell r="AP88">
            <v>6</v>
          </cell>
          <cell r="AQ88">
            <v>70</v>
          </cell>
          <cell r="AR88">
            <v>128.60966160000001</v>
          </cell>
          <cell r="AS88">
            <v>0</v>
          </cell>
          <cell r="AT88">
            <v>4</v>
          </cell>
          <cell r="AU88">
            <v>42</v>
          </cell>
        </row>
        <row r="89">
          <cell r="A89" t="str">
            <v>November 04</v>
          </cell>
          <cell r="B89">
            <v>38292</v>
          </cell>
          <cell r="C89">
            <v>14</v>
          </cell>
          <cell r="D89">
            <v>87</v>
          </cell>
          <cell r="E89">
            <v>461</v>
          </cell>
          <cell r="F89">
            <v>140.75054990000001</v>
          </cell>
          <cell r="G89">
            <v>0</v>
          </cell>
          <cell r="H89">
            <v>22</v>
          </cell>
          <cell r="I89">
            <v>218</v>
          </cell>
          <cell r="J89">
            <v>33.403790919999999</v>
          </cell>
          <cell r="K89">
            <v>1</v>
          </cell>
          <cell r="L89">
            <v>63</v>
          </cell>
          <cell r="M89">
            <v>420</v>
          </cell>
          <cell r="N89">
            <v>103.553428</v>
          </cell>
          <cell r="O89">
            <v>9</v>
          </cell>
          <cell r="P89">
            <v>58</v>
          </cell>
          <cell r="Q89">
            <v>1287</v>
          </cell>
          <cell r="R89">
            <v>0</v>
          </cell>
          <cell r="S89">
            <v>6</v>
          </cell>
          <cell r="T89">
            <v>253</v>
          </cell>
          <cell r="U89">
            <v>453.44711710000001</v>
          </cell>
          <cell r="V89">
            <v>1</v>
          </cell>
          <cell r="W89">
            <v>29</v>
          </cell>
          <cell r="X89">
            <v>184</v>
          </cell>
          <cell r="Y89">
            <v>40.393927750000003</v>
          </cell>
          <cell r="Z89">
            <v>5</v>
          </cell>
          <cell r="AA89">
            <v>19</v>
          </cell>
          <cell r="AB89">
            <v>87</v>
          </cell>
          <cell r="AC89">
            <v>33.661115000000002</v>
          </cell>
          <cell r="AD89">
            <v>0</v>
          </cell>
          <cell r="AE89">
            <v>4</v>
          </cell>
          <cell r="AF89">
            <v>46</v>
          </cell>
          <cell r="AG89">
            <v>8.3792372880000006</v>
          </cell>
          <cell r="AH89">
            <v>1</v>
          </cell>
          <cell r="AI89">
            <v>20</v>
          </cell>
          <cell r="AJ89">
            <v>141</v>
          </cell>
          <cell r="AK89">
            <v>31.836190479999999</v>
          </cell>
          <cell r="AL89">
            <v>3</v>
          </cell>
          <cell r="AM89">
            <v>17</v>
          </cell>
          <cell r="AN89">
            <v>365</v>
          </cell>
          <cell r="AO89">
            <v>0</v>
          </cell>
          <cell r="AP89">
            <v>1</v>
          </cell>
          <cell r="AQ89">
            <v>87</v>
          </cell>
          <cell r="AR89">
            <v>128.8352926</v>
          </cell>
          <cell r="AS89">
            <v>0</v>
          </cell>
          <cell r="AT89">
            <v>8</v>
          </cell>
          <cell r="AU89">
            <v>35</v>
          </cell>
        </row>
        <row r="90">
          <cell r="A90" t="str">
            <v>December 04</v>
          </cell>
          <cell r="B90">
            <v>38322</v>
          </cell>
          <cell r="C90">
            <v>7</v>
          </cell>
          <cell r="D90">
            <v>70</v>
          </cell>
          <cell r="E90">
            <v>404</v>
          </cell>
          <cell r="F90">
            <v>127.53453589999999</v>
          </cell>
          <cell r="G90">
            <v>1</v>
          </cell>
          <cell r="H90">
            <v>11</v>
          </cell>
          <cell r="I90">
            <v>160</v>
          </cell>
          <cell r="J90">
            <v>23.432510050000001</v>
          </cell>
          <cell r="K90">
            <v>4</v>
          </cell>
          <cell r="L90">
            <v>41</v>
          </cell>
          <cell r="M90">
            <v>341</v>
          </cell>
          <cell r="N90">
            <v>71.62260655</v>
          </cell>
          <cell r="O90">
            <v>6</v>
          </cell>
          <cell r="P90">
            <v>51</v>
          </cell>
          <cell r="Q90">
            <v>1196</v>
          </cell>
          <cell r="R90">
            <v>4</v>
          </cell>
          <cell r="S90">
            <v>19</v>
          </cell>
          <cell r="T90">
            <v>244</v>
          </cell>
          <cell r="U90">
            <v>410.69416460000002</v>
          </cell>
          <cell r="V90">
            <v>0</v>
          </cell>
          <cell r="W90">
            <v>18</v>
          </cell>
          <cell r="X90">
            <v>147</v>
          </cell>
          <cell r="Y90">
            <v>30.243658719999999</v>
          </cell>
          <cell r="Z90">
            <v>3</v>
          </cell>
          <cell r="AA90">
            <v>20</v>
          </cell>
          <cell r="AB90">
            <v>80</v>
          </cell>
          <cell r="AC90">
            <v>30.186419000000001</v>
          </cell>
          <cell r="AD90">
            <v>0</v>
          </cell>
          <cell r="AE90">
            <v>2</v>
          </cell>
          <cell r="AF90">
            <v>46</v>
          </cell>
          <cell r="AG90">
            <v>4.309322034</v>
          </cell>
          <cell r="AH90">
            <v>2</v>
          </cell>
          <cell r="AI90">
            <v>15</v>
          </cell>
          <cell r="AJ90">
            <v>104</v>
          </cell>
          <cell r="AK90">
            <v>22.77333333</v>
          </cell>
          <cell r="AL90">
            <v>2</v>
          </cell>
          <cell r="AM90">
            <v>19</v>
          </cell>
          <cell r="AN90">
            <v>372</v>
          </cell>
          <cell r="AO90">
            <v>1</v>
          </cell>
          <cell r="AP90">
            <v>9</v>
          </cell>
          <cell r="AQ90">
            <v>65</v>
          </cell>
          <cell r="AR90">
            <v>107.71387110000001</v>
          </cell>
          <cell r="AS90">
            <v>0</v>
          </cell>
          <cell r="AT90">
            <v>1</v>
          </cell>
          <cell r="AU90">
            <v>26</v>
          </cell>
        </row>
        <row r="91">
          <cell r="A91" t="str">
            <v>January 05</v>
          </cell>
          <cell r="B91">
            <v>38353</v>
          </cell>
          <cell r="C91">
            <v>5</v>
          </cell>
          <cell r="D91">
            <v>83</v>
          </cell>
          <cell r="E91">
            <v>414</v>
          </cell>
          <cell r="F91">
            <v>111.6702212</v>
          </cell>
          <cell r="G91">
            <v>1</v>
          </cell>
          <cell r="H91">
            <v>21</v>
          </cell>
          <cell r="I91">
            <v>135</v>
          </cell>
          <cell r="J91">
            <v>20.524462530000001</v>
          </cell>
          <cell r="K91">
            <v>2</v>
          </cell>
          <cell r="L91">
            <v>58</v>
          </cell>
          <cell r="M91">
            <v>330</v>
          </cell>
          <cell r="N91">
            <v>52.11207666</v>
          </cell>
          <cell r="O91">
            <v>2</v>
          </cell>
          <cell r="P91">
            <v>40</v>
          </cell>
          <cell r="Q91">
            <v>1264</v>
          </cell>
          <cell r="R91">
            <v>0</v>
          </cell>
          <cell r="S91">
            <v>7</v>
          </cell>
          <cell r="T91">
            <v>241</v>
          </cell>
          <cell r="U91">
            <v>326.8</v>
          </cell>
          <cell r="V91">
            <v>0</v>
          </cell>
          <cell r="W91">
            <v>13</v>
          </cell>
          <cell r="X91">
            <v>166</v>
          </cell>
          <cell r="Y91">
            <v>29.74544684</v>
          </cell>
          <cell r="Z91">
            <v>2</v>
          </cell>
          <cell r="AA91">
            <v>20</v>
          </cell>
          <cell r="AB91">
            <v>81</v>
          </cell>
          <cell r="AC91">
            <v>21.56237308</v>
          </cell>
          <cell r="AD91">
            <v>1</v>
          </cell>
          <cell r="AE91">
            <v>6</v>
          </cell>
          <cell r="AF91">
            <v>48</v>
          </cell>
          <cell r="AG91">
            <v>6.5242239629999998</v>
          </cell>
          <cell r="AH91">
            <v>0</v>
          </cell>
          <cell r="AI91">
            <v>15</v>
          </cell>
          <cell r="AJ91">
            <v>100</v>
          </cell>
          <cell r="AK91">
            <v>20.468349289999999</v>
          </cell>
          <cell r="AL91">
            <v>0</v>
          </cell>
          <cell r="AM91">
            <v>9</v>
          </cell>
          <cell r="AN91">
            <v>374</v>
          </cell>
          <cell r="AO91">
            <v>0</v>
          </cell>
          <cell r="AP91">
            <v>2</v>
          </cell>
          <cell r="AQ91">
            <v>72</v>
          </cell>
          <cell r="AR91">
            <v>79.2</v>
          </cell>
          <cell r="AS91">
            <v>0</v>
          </cell>
          <cell r="AT91">
            <v>2</v>
          </cell>
          <cell r="AU91">
            <v>27</v>
          </cell>
        </row>
      </sheetData>
      <sheetData sheetId="1" refreshError="1"/>
      <sheetData sheetId="2" refreshError="1"/>
      <sheetData sheetId="3" refreshError="1"/>
      <sheetData sheetId="4" refreshError="1"/>
      <sheetData sheetId="5" refreshError="1"/>
      <sheetData sheetId="6" refreshError="1"/>
      <sheetData sheetId="7">
        <row r="10">
          <cell r="A10" t="str">
            <v>Summary of all TLRN Monthly Targets for 2005</v>
          </cell>
        </row>
        <row r="75">
          <cell r="A75" t="str">
            <v>Monthly Targets for 2005 TLRN TOTAL KSIs</v>
          </cell>
        </row>
        <row r="99">
          <cell r="A99" t="str">
            <v>Monthly Targets for 2005 TLRN PEDS KSIs</v>
          </cell>
        </row>
        <row r="123">
          <cell r="A123" t="str">
            <v>Monthly Targets for 2005 TLRN CYCS KSIs</v>
          </cell>
        </row>
        <row r="147">
          <cell r="A147" t="str">
            <v>Monthly Targets for 2005 TLRN PTWs KSIs</v>
          </cell>
        </row>
        <row r="171">
          <cell r="A171" t="str">
            <v>Monthly Targets for 2005 TLRN CARs KSIs</v>
          </cell>
        </row>
        <row r="175">
          <cell r="A175" t="str">
            <v>Monthly Targets for 2005 TLRN OTHERs KSIs</v>
          </cell>
        </row>
        <row r="179">
          <cell r="A179" t="str">
            <v>Monthly Targets for 2005 TLRN CHILD KSIs</v>
          </cell>
        </row>
        <row r="202">
          <cell r="A202" t="str">
            <v>Monthly Targets for 2005 TLRN SLIGHTS</v>
          </cell>
        </row>
      </sheetData>
      <sheetData sheetId="8">
        <row r="10">
          <cell r="A10" t="str">
            <v>Summary of all LONDON Monthly Targets for 2005</v>
          </cell>
        </row>
        <row r="76">
          <cell r="A76" t="str">
            <v>Monthly Targets for 2005 LONDON TOTAL KSIs</v>
          </cell>
        </row>
        <row r="99">
          <cell r="A99" t="str">
            <v>Monthly Targets for 2005 LONDON PEDS KSIs</v>
          </cell>
        </row>
        <row r="123">
          <cell r="A123" t="str">
            <v>Monthly Targets for 2005 LONDON CYCS KSIs</v>
          </cell>
        </row>
        <row r="147">
          <cell r="A147" t="str">
            <v>Monthly Targets for 2005 LONDON PTWs KSIs</v>
          </cell>
        </row>
        <row r="171">
          <cell r="A171" t="str">
            <v>Monthly Targets for 2005 LONDON CARs KSIs</v>
          </cell>
        </row>
        <row r="175">
          <cell r="A175" t="str">
            <v>Monthly Targets for 2005 LONDON OTHERs KSIs</v>
          </cell>
        </row>
        <row r="179">
          <cell r="A179" t="str">
            <v>Monthly Targets for 2005 LONDON CHILD KSIs</v>
          </cell>
        </row>
        <row r="202">
          <cell r="A202" t="str">
            <v>Monthly Targets for 2005 LONDON SLIGHTs</v>
          </cell>
        </row>
        <row r="226">
          <cell r="A226" t="str">
            <v>Monthly Targets for previous years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ow r="3">
          <cell r="A3" t="str">
            <v>TLRN Rolling Twelve month totals</v>
          </cell>
        </row>
      </sheetData>
      <sheetData sheetId="24" refreshError="1"/>
      <sheetData sheetId="25" refreshError="1"/>
      <sheetData sheetId="26">
        <row r="8">
          <cell r="A8" t="str">
            <v>LONDON KSI</v>
          </cell>
        </row>
        <row r="54">
          <cell r="A54" t="str">
            <v>TLRN KSI</v>
          </cell>
        </row>
      </sheetData>
      <sheetData sheetId="27">
        <row r="79">
          <cell r="A79" t="str">
            <v>Killed and Seriously Injured on the TLRN by Transport Mode</v>
          </cell>
        </row>
      </sheetData>
      <sheetData sheetId="28" refreshError="1"/>
      <sheetData sheetId="29">
        <row r="40">
          <cell r="A40" t="str">
            <v>Other Vehicle Drivers or Passengers</v>
          </cell>
        </row>
        <row r="71">
          <cell r="A71" t="str">
            <v>Pedal Cyclists</v>
          </cell>
        </row>
        <row r="104">
          <cell r="A104" t="str">
            <v>Pedestrians</v>
          </cell>
        </row>
      </sheetData>
      <sheetData sheetId="30" refreshError="1"/>
      <sheetData sheetId="31" refreshError="1"/>
      <sheetData sheetId="32" refreshError="1"/>
      <sheetData sheetId="33" refreshError="1"/>
      <sheetData sheetId="34">
        <row r="5">
          <cell r="A5" t="str">
            <v>LONDON KSI</v>
          </cell>
        </row>
      </sheetData>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s>
    <sheetDataSet>
      <sheetData sheetId="0">
        <row r="2">
          <cell r="J2">
            <v>1986</v>
          </cell>
          <cell r="L2" t="str">
            <v>1996/97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5"/>
      <sheetName val="Button"/>
      <sheetName val="1997"/>
      <sheetName val="1998"/>
      <sheetName val="1999"/>
      <sheetName val="2000"/>
      <sheetName val="2001"/>
      <sheetName val="2002"/>
      <sheetName val="2003"/>
      <sheetName val="2004"/>
      <sheetName val="2005"/>
      <sheetName val="2006"/>
      <sheetName val="2007"/>
      <sheetName val="2008"/>
      <sheetName val="2009"/>
      <sheetName val="2010"/>
      <sheetName val="TIS-INDEX"/>
      <sheetName val="Admin"/>
      <sheetName val="Replacer"/>
      <sheetName val="8-01-98"/>
    </sheetNames>
    <definedNames>
      <definedName name="Dialog"/>
      <definedName name="dialog2"/>
    </definedNames>
    <sheetDataSet>
      <sheetData sheetId="0"/>
      <sheetData sheetId="1"/>
      <sheetData sheetId="2">
        <row r="10">
          <cell r="M10" t="str">
            <v>At purchasing power parity</v>
          </cell>
        </row>
        <row r="19">
          <cell r="M19"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1st"/>
      <sheetName val="table"/>
      <sheetName val="period"/>
      <sheetName val="daily"/>
      <sheetName val="site"/>
      <sheetName val="periodW"/>
      <sheetName val="dailyW"/>
      <sheetName val="siteW"/>
      <sheetName val="buddied"/>
      <sheetName val="weather"/>
      <sheetName val="cWeather"/>
      <sheetName val="raw"/>
      <sheetName val="slope"/>
      <sheetName val="bestR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datasheet"/>
      <sheetName val="cut_outs"/>
      <sheetName val="Initial_Data"/>
      <sheetName val="Eccles ML"/>
      <sheetName val="Bury ML"/>
      <sheetName val="Altrincham ML"/>
      <sheetName val="Lookup tables"/>
      <sheetName val="Totals"/>
    </sheetNames>
    <sheetDataSet>
      <sheetData sheetId="0"/>
      <sheetData sheetId="1"/>
      <sheetData sheetId="2"/>
      <sheetData sheetId="3"/>
      <sheetData sheetId="4"/>
      <sheetData sheetId="5"/>
      <sheetData sheetId="6"/>
      <sheetData sheetId="7"/>
      <sheetData sheetId="8"/>
      <sheetData sheetId="9">
        <row r="3">
          <cell r="C3">
            <v>0</v>
          </cell>
          <cell r="D3" t="str">
            <v>City Centre</v>
          </cell>
        </row>
        <row r="4">
          <cell r="C4">
            <v>1</v>
          </cell>
          <cell r="D4" t="str">
            <v>Rochdale &amp; Oldham</v>
          </cell>
        </row>
        <row r="5">
          <cell r="C5">
            <v>2</v>
          </cell>
          <cell r="D5" t="str">
            <v>Ashton</v>
          </cell>
        </row>
        <row r="6">
          <cell r="C6">
            <v>3</v>
          </cell>
          <cell r="D6" t="str">
            <v>Marple &amp; Glossop</v>
          </cell>
        </row>
        <row r="7">
          <cell r="C7">
            <v>4</v>
          </cell>
          <cell r="D7" t="str">
            <v>Stockport &amp; Styal</v>
          </cell>
        </row>
        <row r="8">
          <cell r="C8">
            <v>5</v>
          </cell>
          <cell r="D8" t="str">
            <v>Styal</v>
          </cell>
        </row>
        <row r="9">
          <cell r="C9">
            <v>6</v>
          </cell>
          <cell r="D9" t="str">
            <v>Altrincham ML</v>
          </cell>
        </row>
        <row r="10">
          <cell r="C10">
            <v>7</v>
          </cell>
          <cell r="D10" t="str">
            <v>Irlam</v>
          </cell>
        </row>
        <row r="11">
          <cell r="C11">
            <v>8</v>
          </cell>
          <cell r="D11" t="str">
            <v>Eccles</v>
          </cell>
        </row>
        <row r="12">
          <cell r="C12">
            <v>9</v>
          </cell>
          <cell r="D12" t="str">
            <v>Wigan &amp; Bolton</v>
          </cell>
        </row>
        <row r="13">
          <cell r="C13">
            <v>10</v>
          </cell>
          <cell r="D13" t="str">
            <v>Bury ML</v>
          </cell>
        </row>
        <row r="14">
          <cell r="C14">
            <v>11</v>
          </cell>
          <cell r="D14" t="str">
            <v>Stalybridge</v>
          </cell>
        </row>
        <row r="15">
          <cell r="C15">
            <v>12</v>
          </cell>
          <cell r="D15" t="str">
            <v>Eccles ML</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_Data"/>
      <sheetName val="Chorlton&amp;EDidsbury ML"/>
      <sheetName val="Oldham&amp;Rochdale ML"/>
      <sheetName val="Eccles ML"/>
      <sheetName val="Bury ML"/>
      <sheetName val="Altrincham ML"/>
      <sheetName val="Lookup tables"/>
      <sheetName val="Totals"/>
      <sheetName val="Total Comp"/>
    </sheetNames>
    <sheetDataSet>
      <sheetData sheetId="0"/>
      <sheetData sheetId="1"/>
      <sheetData sheetId="2"/>
      <sheetData sheetId="3"/>
      <sheetData sheetId="4"/>
      <sheetData sheetId="5"/>
      <sheetData sheetId="6">
        <row r="3">
          <cell r="A3">
            <v>11</v>
          </cell>
          <cell r="B3" t="str">
            <v>PICCADILLY</v>
          </cell>
          <cell r="C3">
            <v>0</v>
          </cell>
          <cell r="D3" t="str">
            <v>City Centre</v>
          </cell>
          <cell r="M3">
            <v>1</v>
          </cell>
          <cell r="N3" t="str">
            <v>Monday</v>
          </cell>
          <cell r="P3">
            <v>1</v>
          </cell>
          <cell r="Q3" t="str">
            <v>Inbound to Manchester</v>
          </cell>
        </row>
        <row r="4">
          <cell r="A4">
            <v>12</v>
          </cell>
          <cell r="B4" t="str">
            <v>VICTORIA</v>
          </cell>
          <cell r="C4">
            <v>1</v>
          </cell>
          <cell r="D4" t="str">
            <v>Rochdale &amp; Oldham</v>
          </cell>
          <cell r="M4">
            <v>2</v>
          </cell>
          <cell r="N4" t="str">
            <v>Tuesday</v>
          </cell>
          <cell r="P4">
            <v>2</v>
          </cell>
          <cell r="Q4" t="str">
            <v>Outbound from Manchester</v>
          </cell>
        </row>
        <row r="5">
          <cell r="A5">
            <v>13</v>
          </cell>
          <cell r="B5" t="str">
            <v>DEANSGATE</v>
          </cell>
          <cell r="C5">
            <v>2</v>
          </cell>
          <cell r="D5" t="str">
            <v>Ashton</v>
          </cell>
          <cell r="M5">
            <v>3</v>
          </cell>
          <cell r="N5" t="str">
            <v>Wednesday</v>
          </cell>
          <cell r="P5">
            <v>3</v>
          </cell>
          <cell r="Q5" t="str">
            <v>To Stalybridge</v>
          </cell>
        </row>
        <row r="6">
          <cell r="A6">
            <v>14</v>
          </cell>
          <cell r="B6" t="str">
            <v>OXFORD ROAD</v>
          </cell>
          <cell r="C6">
            <v>3</v>
          </cell>
          <cell r="D6" t="str">
            <v>Marple &amp; Glossop</v>
          </cell>
          <cell r="M6">
            <v>4</v>
          </cell>
          <cell r="N6" t="str">
            <v>Thursday</v>
          </cell>
          <cell r="P6">
            <v>4</v>
          </cell>
          <cell r="Q6" t="str">
            <v>To Stockport</v>
          </cell>
        </row>
        <row r="7">
          <cell r="A7">
            <v>15</v>
          </cell>
          <cell r="B7" t="str">
            <v>SALFORD</v>
          </cell>
          <cell r="C7">
            <v>4</v>
          </cell>
          <cell r="D7" t="str">
            <v>Stockport &amp; Styal</v>
          </cell>
          <cell r="M7">
            <v>5</v>
          </cell>
          <cell r="N7" t="str">
            <v>Friday</v>
          </cell>
          <cell r="P7">
            <v>5</v>
          </cell>
          <cell r="Q7" t="str">
            <v>Cross-Boundary Inbound</v>
          </cell>
        </row>
        <row r="8">
          <cell r="A8">
            <v>16</v>
          </cell>
          <cell r="B8" t="str">
            <v>AIRPORT RAIL</v>
          </cell>
          <cell r="C8">
            <v>5</v>
          </cell>
          <cell r="D8" t="str">
            <v>Styal</v>
          </cell>
          <cell r="M8">
            <v>6</v>
          </cell>
          <cell r="N8" t="str">
            <v>Saturday</v>
          </cell>
          <cell r="P8">
            <v>6</v>
          </cell>
          <cell r="Q8" t="str">
            <v>Cross-Boundary Outbound</v>
          </cell>
        </row>
        <row r="9">
          <cell r="A9">
            <v>17</v>
          </cell>
          <cell r="B9" t="str">
            <v>SHUDEHILL ML</v>
          </cell>
          <cell r="C9">
            <v>6</v>
          </cell>
          <cell r="D9" t="str">
            <v>Altrincham ML</v>
          </cell>
          <cell r="M9">
            <v>7</v>
          </cell>
          <cell r="N9" t="str">
            <v>Sunday</v>
          </cell>
        </row>
        <row r="10">
          <cell r="A10">
            <v>18</v>
          </cell>
          <cell r="B10" t="str">
            <v>MARKET ST ML</v>
          </cell>
          <cell r="C10">
            <v>7</v>
          </cell>
          <cell r="D10" t="str">
            <v>Irlam</v>
          </cell>
        </row>
        <row r="11">
          <cell r="A11">
            <v>19</v>
          </cell>
          <cell r="B11" t="str">
            <v>PICCADILLY GDNS ML</v>
          </cell>
          <cell r="C11">
            <v>8</v>
          </cell>
          <cell r="D11" t="str">
            <v>Eccles</v>
          </cell>
        </row>
        <row r="12">
          <cell r="A12">
            <v>20</v>
          </cell>
          <cell r="B12" t="str">
            <v>PICCDILLY UNDERCROFT ML</v>
          </cell>
          <cell r="C12">
            <v>9</v>
          </cell>
          <cell r="D12" t="str">
            <v>Wigan &amp; Bolton</v>
          </cell>
        </row>
        <row r="13">
          <cell r="A13">
            <v>21</v>
          </cell>
          <cell r="B13" t="str">
            <v>ST PETER'S SQ ML</v>
          </cell>
          <cell r="C13">
            <v>10</v>
          </cell>
          <cell r="D13" t="str">
            <v>Bury ML</v>
          </cell>
          <cell r="P13">
            <v>1</v>
          </cell>
          <cell r="Q13" t="str">
            <v>Fine</v>
          </cell>
        </row>
        <row r="14">
          <cell r="A14">
            <v>22</v>
          </cell>
          <cell r="B14" t="str">
            <v>DEANSGATE-CASTLEFIELD ST ML</v>
          </cell>
          <cell r="C14">
            <v>11</v>
          </cell>
          <cell r="D14" t="str">
            <v>Stalybridge</v>
          </cell>
          <cell r="P14">
            <v>2</v>
          </cell>
          <cell r="Q14" t="str">
            <v>Raining</v>
          </cell>
        </row>
        <row r="15">
          <cell r="A15">
            <v>23</v>
          </cell>
          <cell r="B15" t="str">
            <v>VICTORIA ML</v>
          </cell>
          <cell r="C15">
            <v>12</v>
          </cell>
          <cell r="D15" t="str">
            <v>Eccles ML</v>
          </cell>
          <cell r="P15">
            <v>3</v>
          </cell>
          <cell r="Q15" t="str">
            <v>Snowing</v>
          </cell>
        </row>
        <row r="16">
          <cell r="A16">
            <v>24</v>
          </cell>
          <cell r="B16" t="str">
            <v>MOSELEY ST ML</v>
          </cell>
          <cell r="C16">
            <v>13</v>
          </cell>
          <cell r="D16" t="str">
            <v>Oldham&amp;Rochdale ML</v>
          </cell>
          <cell r="P16">
            <v>4</v>
          </cell>
          <cell r="Q16" t="str">
            <v>Foggy</v>
          </cell>
        </row>
        <row r="17">
          <cell r="A17">
            <v>600</v>
          </cell>
          <cell r="B17" t="str">
            <v>BLACKBURN</v>
          </cell>
          <cell r="C17">
            <v>14</v>
          </cell>
          <cell r="D17" t="str">
            <v>Chorlton&amp;EDidsbury ML</v>
          </cell>
          <cell r="P17">
            <v>5</v>
          </cell>
          <cell r="Q17" t="str">
            <v>Windy</v>
          </cell>
        </row>
        <row r="18">
          <cell r="A18">
            <v>601</v>
          </cell>
          <cell r="B18" t="str">
            <v>MACCLESFIELD</v>
          </cell>
          <cell r="C18">
            <v>15</v>
          </cell>
          <cell r="D18" t="str">
            <v>Droylsden&amp;Ashton ML</v>
          </cell>
          <cell r="P18">
            <v>6</v>
          </cell>
          <cell r="Q18" t="str">
            <v>Very Cold</v>
          </cell>
        </row>
        <row r="19">
          <cell r="A19">
            <v>700</v>
          </cell>
          <cell r="B19" t="str">
            <v>WIGAN NORTH WESTERN</v>
          </cell>
          <cell r="C19">
            <v>16</v>
          </cell>
          <cell r="D19" t="str">
            <v>Airport ML</v>
          </cell>
          <cell r="P19">
            <v>7</v>
          </cell>
          <cell r="Q19" t="str">
            <v>Unknown</v>
          </cell>
        </row>
        <row r="20">
          <cell r="A20">
            <v>701</v>
          </cell>
          <cell r="B20" t="str">
            <v>LITTLEBOROUGH</v>
          </cell>
        </row>
        <row r="21">
          <cell r="A21">
            <v>702</v>
          </cell>
          <cell r="B21" t="str">
            <v>ROCHDALE</v>
          </cell>
        </row>
        <row r="22">
          <cell r="A22">
            <v>703</v>
          </cell>
          <cell r="B22" t="str">
            <v>CASTLETON</v>
          </cell>
        </row>
        <row r="23">
          <cell r="A23">
            <v>704</v>
          </cell>
          <cell r="B23" t="str">
            <v>MOSTON</v>
          </cell>
        </row>
        <row r="24">
          <cell r="A24">
            <v>705</v>
          </cell>
          <cell r="B24" t="str">
            <v>MILES PLATTING</v>
          </cell>
        </row>
        <row r="25">
          <cell r="A25">
            <v>706</v>
          </cell>
          <cell r="B25" t="str">
            <v>MILNROW</v>
          </cell>
        </row>
        <row r="26">
          <cell r="A26">
            <v>707</v>
          </cell>
          <cell r="B26" t="str">
            <v>NEW HEY</v>
          </cell>
        </row>
        <row r="27">
          <cell r="A27">
            <v>708</v>
          </cell>
          <cell r="B27" t="str">
            <v>SHAW</v>
          </cell>
        </row>
        <row r="28">
          <cell r="A28">
            <v>710</v>
          </cell>
          <cell r="B28" t="str">
            <v>OLDHAM MUMPS</v>
          </cell>
        </row>
        <row r="29">
          <cell r="A29">
            <v>711</v>
          </cell>
          <cell r="B29" t="str">
            <v>OLDHAM WERNETH</v>
          </cell>
        </row>
        <row r="30">
          <cell r="A30">
            <v>712</v>
          </cell>
          <cell r="B30" t="str">
            <v>HOLLINWOOD</v>
          </cell>
        </row>
        <row r="31">
          <cell r="A31">
            <v>713</v>
          </cell>
          <cell r="B31" t="str">
            <v>FAILSWORTH</v>
          </cell>
        </row>
        <row r="32">
          <cell r="A32">
            <v>714</v>
          </cell>
          <cell r="B32" t="str">
            <v>DEAN LANE</v>
          </cell>
        </row>
        <row r="33">
          <cell r="A33">
            <v>715</v>
          </cell>
          <cell r="B33" t="str">
            <v>GREENFIELD</v>
          </cell>
        </row>
        <row r="34">
          <cell r="A34">
            <v>716</v>
          </cell>
          <cell r="B34" t="str">
            <v>MOSSLEY</v>
          </cell>
        </row>
        <row r="35">
          <cell r="A35">
            <v>717</v>
          </cell>
          <cell r="B35" t="str">
            <v>STALYBRIDGE</v>
          </cell>
        </row>
        <row r="36">
          <cell r="A36">
            <v>718</v>
          </cell>
          <cell r="B36" t="str">
            <v>ASHTON</v>
          </cell>
        </row>
        <row r="37">
          <cell r="A37">
            <v>719</v>
          </cell>
          <cell r="B37" t="str">
            <v>PARK</v>
          </cell>
        </row>
        <row r="38">
          <cell r="A38">
            <v>720</v>
          </cell>
          <cell r="B38" t="str">
            <v>BRINNINGTON</v>
          </cell>
        </row>
        <row r="39">
          <cell r="A39">
            <v>721</v>
          </cell>
          <cell r="B39" t="str">
            <v>ARDWICK</v>
          </cell>
        </row>
        <row r="40">
          <cell r="A40">
            <v>722</v>
          </cell>
          <cell r="B40" t="str">
            <v>HATTERSLEY</v>
          </cell>
        </row>
        <row r="41">
          <cell r="A41">
            <v>723</v>
          </cell>
          <cell r="B41" t="str">
            <v>BROADBOTTOM</v>
          </cell>
        </row>
        <row r="42">
          <cell r="A42">
            <v>725</v>
          </cell>
          <cell r="B42" t="str">
            <v>NEWTON</v>
          </cell>
        </row>
        <row r="43">
          <cell r="A43">
            <v>726</v>
          </cell>
          <cell r="B43" t="str">
            <v>GUIDE BRIDGE</v>
          </cell>
        </row>
        <row r="44">
          <cell r="A44">
            <v>727</v>
          </cell>
          <cell r="B44" t="str">
            <v>FAIRFIELD</v>
          </cell>
        </row>
        <row r="45">
          <cell r="A45">
            <v>728</v>
          </cell>
          <cell r="B45" t="str">
            <v>GORTON</v>
          </cell>
        </row>
        <row r="46">
          <cell r="A46">
            <v>729</v>
          </cell>
          <cell r="B46" t="str">
            <v>MARPLE</v>
          </cell>
        </row>
        <row r="47">
          <cell r="A47">
            <v>730</v>
          </cell>
          <cell r="B47" t="str">
            <v>ROSE HILL</v>
          </cell>
        </row>
        <row r="48">
          <cell r="A48">
            <v>731</v>
          </cell>
          <cell r="B48" t="str">
            <v>ROMILEY</v>
          </cell>
        </row>
        <row r="49">
          <cell r="A49">
            <v>732</v>
          </cell>
          <cell r="B49" t="str">
            <v>BREDBURY</v>
          </cell>
        </row>
        <row r="50">
          <cell r="A50">
            <v>733</v>
          </cell>
          <cell r="B50" t="str">
            <v>REDDISH NORTH</v>
          </cell>
        </row>
        <row r="51">
          <cell r="A51">
            <v>734</v>
          </cell>
          <cell r="B51" t="str">
            <v>BELLE VUE</v>
          </cell>
        </row>
        <row r="52">
          <cell r="A52">
            <v>735</v>
          </cell>
          <cell r="B52" t="str">
            <v>ASHBURYS</v>
          </cell>
        </row>
        <row r="53">
          <cell r="A53">
            <v>736</v>
          </cell>
          <cell r="B53" t="str">
            <v>WOODLEY</v>
          </cell>
        </row>
        <row r="54">
          <cell r="A54">
            <v>737</v>
          </cell>
          <cell r="B54" t="str">
            <v>HYDE CENTRAL</v>
          </cell>
        </row>
        <row r="55">
          <cell r="A55">
            <v>738</v>
          </cell>
          <cell r="B55" t="str">
            <v>HYDE NORTH</v>
          </cell>
        </row>
        <row r="56">
          <cell r="A56">
            <v>739</v>
          </cell>
          <cell r="B56" t="str">
            <v>MIDDLEWOOD</v>
          </cell>
        </row>
        <row r="57">
          <cell r="A57">
            <v>740</v>
          </cell>
          <cell r="B57" t="str">
            <v>HAZEL GROVE</v>
          </cell>
        </row>
        <row r="58">
          <cell r="A58">
            <v>741</v>
          </cell>
          <cell r="B58" t="str">
            <v>DAVENPORT</v>
          </cell>
        </row>
        <row r="59">
          <cell r="A59">
            <v>742</v>
          </cell>
          <cell r="B59" t="str">
            <v>BRAMHALL</v>
          </cell>
        </row>
        <row r="60">
          <cell r="A60">
            <v>743</v>
          </cell>
          <cell r="B60" t="str">
            <v>CHEADLE HULME</v>
          </cell>
        </row>
        <row r="61">
          <cell r="A61">
            <v>744</v>
          </cell>
          <cell r="B61" t="str">
            <v>STOCKPORT</v>
          </cell>
        </row>
        <row r="62">
          <cell r="A62">
            <v>745</v>
          </cell>
          <cell r="B62" t="str">
            <v>HEATON CHAPEL</v>
          </cell>
        </row>
        <row r="63">
          <cell r="A63">
            <v>746</v>
          </cell>
          <cell r="B63" t="str">
            <v>LEVENSHULME</v>
          </cell>
        </row>
        <row r="64">
          <cell r="A64">
            <v>747</v>
          </cell>
          <cell r="B64" t="str">
            <v>HEALD GREEN</v>
          </cell>
        </row>
        <row r="65">
          <cell r="A65">
            <v>748</v>
          </cell>
          <cell r="B65" t="str">
            <v>GATLEY</v>
          </cell>
        </row>
        <row r="66">
          <cell r="A66">
            <v>749</v>
          </cell>
          <cell r="B66" t="str">
            <v>EAST DIDSBURY</v>
          </cell>
        </row>
        <row r="67">
          <cell r="A67">
            <v>750</v>
          </cell>
          <cell r="B67" t="str">
            <v>BURNAGE</v>
          </cell>
        </row>
        <row r="68">
          <cell r="A68">
            <v>751</v>
          </cell>
          <cell r="B68" t="str">
            <v>MAULDETH ROAD</v>
          </cell>
        </row>
        <row r="69">
          <cell r="A69">
            <v>752</v>
          </cell>
          <cell r="B69" t="str">
            <v>HALE</v>
          </cell>
        </row>
        <row r="70">
          <cell r="A70">
            <v>753</v>
          </cell>
          <cell r="B70" t="str">
            <v>ALTRINCHAM</v>
          </cell>
        </row>
        <row r="71">
          <cell r="A71">
            <v>754</v>
          </cell>
          <cell r="B71" t="str">
            <v>NAVIGATION ROAD</v>
          </cell>
        </row>
        <row r="72">
          <cell r="A72">
            <v>755</v>
          </cell>
          <cell r="B72" t="str">
            <v>TIMPERLEY</v>
          </cell>
        </row>
        <row r="73">
          <cell r="A73">
            <v>756</v>
          </cell>
          <cell r="B73" t="str">
            <v>BROOKLANDS</v>
          </cell>
        </row>
        <row r="74">
          <cell r="A74">
            <v>757</v>
          </cell>
          <cell r="B74" t="str">
            <v>ECCLES</v>
          </cell>
        </row>
        <row r="75">
          <cell r="A75">
            <v>758</v>
          </cell>
          <cell r="B75" t="str">
            <v>SALE</v>
          </cell>
        </row>
        <row r="76">
          <cell r="A76">
            <v>759</v>
          </cell>
          <cell r="B76" t="str">
            <v>DANE ROAD</v>
          </cell>
        </row>
        <row r="77">
          <cell r="A77">
            <v>760</v>
          </cell>
          <cell r="B77" t="str">
            <v>STRETFORD</v>
          </cell>
        </row>
        <row r="78">
          <cell r="A78">
            <v>761</v>
          </cell>
          <cell r="B78" t="str">
            <v>OLD TRAFFORD</v>
          </cell>
        </row>
        <row r="79">
          <cell r="A79">
            <v>762</v>
          </cell>
          <cell r="B79" t="str">
            <v>TRAFFORD BAR</v>
          </cell>
        </row>
        <row r="80">
          <cell r="A80">
            <v>763</v>
          </cell>
          <cell r="B80" t="str">
            <v>IRLAM</v>
          </cell>
        </row>
        <row r="81">
          <cell r="A81">
            <v>764</v>
          </cell>
          <cell r="B81" t="str">
            <v>FLIXTON</v>
          </cell>
        </row>
        <row r="82">
          <cell r="A82">
            <v>765</v>
          </cell>
          <cell r="B82" t="str">
            <v>CHASSEN ROAD</v>
          </cell>
        </row>
        <row r="83">
          <cell r="A83">
            <v>766</v>
          </cell>
          <cell r="B83" t="str">
            <v>URMSTON</v>
          </cell>
        </row>
        <row r="84">
          <cell r="A84">
            <v>767</v>
          </cell>
          <cell r="B84" t="str">
            <v>HUMPHREY PARK</v>
          </cell>
        </row>
        <row r="85">
          <cell r="A85">
            <v>768</v>
          </cell>
          <cell r="B85" t="str">
            <v>TRAFFORD PARK</v>
          </cell>
        </row>
        <row r="86">
          <cell r="A86">
            <v>769</v>
          </cell>
          <cell r="B86" t="str">
            <v>PATRICROFT</v>
          </cell>
        </row>
        <row r="87">
          <cell r="A87">
            <v>770</v>
          </cell>
          <cell r="B87" t="str">
            <v>ORRELL</v>
          </cell>
        </row>
        <row r="88">
          <cell r="A88">
            <v>771</v>
          </cell>
          <cell r="B88" t="str">
            <v>PEMBERTON</v>
          </cell>
        </row>
        <row r="89">
          <cell r="A89">
            <v>772</v>
          </cell>
          <cell r="B89" t="str">
            <v>GATHURST</v>
          </cell>
        </row>
        <row r="90">
          <cell r="A90">
            <v>773</v>
          </cell>
          <cell r="B90" t="str">
            <v>WIGAN WALLGATE</v>
          </cell>
        </row>
        <row r="91">
          <cell r="A91">
            <v>774</v>
          </cell>
          <cell r="B91" t="str">
            <v>INCE</v>
          </cell>
        </row>
        <row r="92">
          <cell r="A92">
            <v>775</v>
          </cell>
          <cell r="B92" t="str">
            <v>HINDLEY</v>
          </cell>
        </row>
        <row r="93">
          <cell r="A93">
            <v>776</v>
          </cell>
          <cell r="B93" t="str">
            <v>DAISY HILL</v>
          </cell>
        </row>
        <row r="94">
          <cell r="A94">
            <v>777</v>
          </cell>
          <cell r="B94" t="str">
            <v>ATHERTON</v>
          </cell>
        </row>
        <row r="95">
          <cell r="A95">
            <v>778</v>
          </cell>
          <cell r="B95" t="str">
            <v>WALKDEN</v>
          </cell>
        </row>
        <row r="96">
          <cell r="A96">
            <v>779</v>
          </cell>
          <cell r="B96" t="str">
            <v>MOORSIDE</v>
          </cell>
        </row>
        <row r="97">
          <cell r="A97">
            <v>780</v>
          </cell>
          <cell r="B97" t="str">
            <v>SWINTON</v>
          </cell>
        </row>
        <row r="98">
          <cell r="A98">
            <v>781</v>
          </cell>
          <cell r="B98" t="str">
            <v>BROMLEY CROSS</v>
          </cell>
        </row>
        <row r="99">
          <cell r="A99">
            <v>782</v>
          </cell>
          <cell r="B99" t="str">
            <v>BOLTON</v>
          </cell>
        </row>
        <row r="100">
          <cell r="A100">
            <v>783</v>
          </cell>
          <cell r="B100" t="str">
            <v>MOSES GATE</v>
          </cell>
        </row>
        <row r="101">
          <cell r="A101">
            <v>784</v>
          </cell>
          <cell r="B101" t="str">
            <v>FARNWORTH</v>
          </cell>
        </row>
        <row r="102">
          <cell r="A102">
            <v>785</v>
          </cell>
          <cell r="B102" t="str">
            <v>KEARSLEY</v>
          </cell>
        </row>
        <row r="103">
          <cell r="A103">
            <v>786</v>
          </cell>
          <cell r="B103" t="str">
            <v>CLIFTON</v>
          </cell>
        </row>
        <row r="104">
          <cell r="A104">
            <v>787</v>
          </cell>
          <cell r="B104" t="str">
            <v>WESTHOUGHTON</v>
          </cell>
        </row>
        <row r="105">
          <cell r="A105">
            <v>788</v>
          </cell>
          <cell r="B105" t="str">
            <v>BLACKROD</v>
          </cell>
        </row>
        <row r="106">
          <cell r="A106">
            <v>789</v>
          </cell>
          <cell r="B106" t="str">
            <v>BURY INTERCHANGE</v>
          </cell>
        </row>
        <row r="107">
          <cell r="A107">
            <v>790</v>
          </cell>
          <cell r="B107" t="str">
            <v>RADCLIFFE</v>
          </cell>
        </row>
        <row r="108">
          <cell r="A108">
            <v>791</v>
          </cell>
          <cell r="B108" t="str">
            <v>WHITEFIELD</v>
          </cell>
        </row>
        <row r="109">
          <cell r="A109">
            <v>792</v>
          </cell>
          <cell r="B109" t="str">
            <v>BESSES O'TH'BARN</v>
          </cell>
        </row>
        <row r="110">
          <cell r="A110">
            <v>793</v>
          </cell>
          <cell r="B110" t="str">
            <v>PRESTWICH</v>
          </cell>
        </row>
        <row r="111">
          <cell r="A111">
            <v>794</v>
          </cell>
          <cell r="B111" t="str">
            <v>HEATON PARK</v>
          </cell>
        </row>
        <row r="112">
          <cell r="A112">
            <v>795</v>
          </cell>
          <cell r="B112" t="str">
            <v>BOWKER VALE</v>
          </cell>
        </row>
        <row r="113">
          <cell r="A113">
            <v>796</v>
          </cell>
          <cell r="B113" t="str">
            <v>CRUMPSALL</v>
          </cell>
        </row>
        <row r="114">
          <cell r="A114">
            <v>797</v>
          </cell>
          <cell r="B114" t="str">
            <v>WOODLANDS ROAD</v>
          </cell>
        </row>
        <row r="115">
          <cell r="A115">
            <v>798</v>
          </cell>
          <cell r="B115" t="str">
            <v>HORWICH PARKWAY</v>
          </cell>
        </row>
        <row r="116">
          <cell r="A116">
            <v>801</v>
          </cell>
          <cell r="B116" t="str">
            <v>GLOSSOP</v>
          </cell>
        </row>
        <row r="117">
          <cell r="A117">
            <v>802</v>
          </cell>
          <cell r="B117" t="str">
            <v>HADFIELD</v>
          </cell>
        </row>
        <row r="118">
          <cell r="A118">
            <v>803</v>
          </cell>
          <cell r="B118" t="str">
            <v>DINTING</v>
          </cell>
        </row>
        <row r="119">
          <cell r="A119">
            <v>804</v>
          </cell>
          <cell r="B119" t="str">
            <v>NEW MILLS CENTRAL</v>
          </cell>
        </row>
        <row r="120">
          <cell r="A120">
            <v>805</v>
          </cell>
          <cell r="B120" t="str">
            <v>STRINES</v>
          </cell>
        </row>
        <row r="121">
          <cell r="A121">
            <v>806</v>
          </cell>
          <cell r="B121" t="str">
            <v>BUXTON</v>
          </cell>
        </row>
        <row r="122">
          <cell r="A122">
            <v>807</v>
          </cell>
          <cell r="B122" t="str">
            <v>DOVE HOLES</v>
          </cell>
        </row>
        <row r="123">
          <cell r="A123">
            <v>808</v>
          </cell>
          <cell r="B123" t="str">
            <v>CHAPEL-EN-LE-FRITH</v>
          </cell>
        </row>
        <row r="124">
          <cell r="A124">
            <v>809</v>
          </cell>
          <cell r="B124" t="str">
            <v>WHALEY BRIDGE</v>
          </cell>
        </row>
        <row r="125">
          <cell r="A125">
            <v>810</v>
          </cell>
          <cell r="B125" t="str">
            <v>FURNESS VALE</v>
          </cell>
        </row>
        <row r="126">
          <cell r="A126">
            <v>811</v>
          </cell>
          <cell r="B126" t="str">
            <v>NEW MILLS NORTH</v>
          </cell>
        </row>
        <row r="127">
          <cell r="A127">
            <v>812</v>
          </cell>
          <cell r="B127" t="str">
            <v>DISLEY</v>
          </cell>
        </row>
        <row r="128">
          <cell r="A128">
            <v>819</v>
          </cell>
          <cell r="B128" t="str">
            <v>PRESTBURY</v>
          </cell>
        </row>
        <row r="129">
          <cell r="A129">
            <v>820</v>
          </cell>
          <cell r="B129" t="str">
            <v>ADLINGTON</v>
          </cell>
        </row>
        <row r="130">
          <cell r="A130">
            <v>821</v>
          </cell>
          <cell r="B130" t="str">
            <v>POYNTON</v>
          </cell>
        </row>
        <row r="131">
          <cell r="A131">
            <v>827</v>
          </cell>
          <cell r="B131" t="str">
            <v>ALDERLEY EDGE</v>
          </cell>
        </row>
        <row r="132">
          <cell r="A132">
            <v>828</v>
          </cell>
          <cell r="B132" t="str">
            <v>WILMSLOW</v>
          </cell>
        </row>
        <row r="133">
          <cell r="A133">
            <v>829</v>
          </cell>
          <cell r="B133" t="str">
            <v>HANDFORTH</v>
          </cell>
        </row>
        <row r="134">
          <cell r="A134">
            <v>837</v>
          </cell>
          <cell r="B134" t="str">
            <v>STYAL</v>
          </cell>
        </row>
        <row r="135">
          <cell r="A135">
            <v>838</v>
          </cell>
          <cell r="B135" t="str">
            <v>BIRCHWOOD</v>
          </cell>
        </row>
        <row r="136">
          <cell r="A136">
            <v>839</v>
          </cell>
          <cell r="B136" t="str">
            <v>GLAZEBROOK</v>
          </cell>
        </row>
        <row r="137">
          <cell r="A137">
            <v>864</v>
          </cell>
          <cell r="B137" t="str">
            <v>DERKER</v>
          </cell>
        </row>
        <row r="138">
          <cell r="A138">
            <v>865</v>
          </cell>
          <cell r="B138" t="str">
            <v>SMITHY BRIDGE</v>
          </cell>
        </row>
        <row r="139">
          <cell r="A139">
            <v>866</v>
          </cell>
          <cell r="B139" t="str">
            <v>MILLS HILL</v>
          </cell>
        </row>
        <row r="140">
          <cell r="A140">
            <v>867</v>
          </cell>
          <cell r="B140" t="str">
            <v>FLOWERY FIELD</v>
          </cell>
        </row>
        <row r="141">
          <cell r="A141">
            <v>868</v>
          </cell>
          <cell r="B141" t="str">
            <v>RYDER BROW</v>
          </cell>
        </row>
        <row r="142">
          <cell r="A142">
            <v>869</v>
          </cell>
          <cell r="B142" t="str">
            <v>HALL I'TH'WOOD</v>
          </cell>
        </row>
        <row r="143">
          <cell r="A143">
            <v>870</v>
          </cell>
          <cell r="B143" t="str">
            <v>HAG FOLD</v>
          </cell>
        </row>
        <row r="144">
          <cell r="A144">
            <v>871</v>
          </cell>
          <cell r="B144" t="str">
            <v>SALFORD CRESCENT</v>
          </cell>
        </row>
        <row r="145">
          <cell r="A145">
            <v>872</v>
          </cell>
          <cell r="B145" t="str">
            <v>LOSTOCK JUNCTION</v>
          </cell>
        </row>
        <row r="146">
          <cell r="A146">
            <v>873</v>
          </cell>
          <cell r="B146" t="str">
            <v>DENTON</v>
          </cell>
        </row>
        <row r="147">
          <cell r="A147">
            <v>874</v>
          </cell>
          <cell r="B147" t="str">
            <v>REDDISH SOUTH</v>
          </cell>
        </row>
        <row r="148">
          <cell r="A148">
            <v>875</v>
          </cell>
          <cell r="B148" t="str">
            <v>GODLEY</v>
          </cell>
        </row>
        <row r="149">
          <cell r="A149">
            <v>881</v>
          </cell>
          <cell r="B149" t="str">
            <v>WOODSMOOR</v>
          </cell>
        </row>
        <row r="150">
          <cell r="A150">
            <v>973</v>
          </cell>
          <cell r="B150" t="str">
            <v>CORNBROOK ECC</v>
          </cell>
        </row>
        <row r="151">
          <cell r="A151">
            <v>974</v>
          </cell>
          <cell r="B151" t="str">
            <v>POMONA</v>
          </cell>
        </row>
        <row r="152">
          <cell r="A152">
            <v>975</v>
          </cell>
          <cell r="B152" t="str">
            <v>EXCHANGE QUAY</v>
          </cell>
        </row>
        <row r="153">
          <cell r="A153">
            <v>976</v>
          </cell>
          <cell r="B153" t="str">
            <v>SALFORD QUAYS</v>
          </cell>
        </row>
        <row r="154">
          <cell r="A154">
            <v>977</v>
          </cell>
          <cell r="B154" t="str">
            <v>ANCHORAGE</v>
          </cell>
        </row>
        <row r="155">
          <cell r="A155">
            <v>978</v>
          </cell>
          <cell r="B155" t="str">
            <v>HARBOUR CITY</v>
          </cell>
        </row>
        <row r="156">
          <cell r="A156">
            <v>979</v>
          </cell>
          <cell r="B156" t="str">
            <v>BROADWAY</v>
          </cell>
        </row>
        <row r="157">
          <cell r="A157">
            <v>980</v>
          </cell>
          <cell r="B157" t="str">
            <v>LANGWORTHY</v>
          </cell>
        </row>
        <row r="158">
          <cell r="A158">
            <v>981</v>
          </cell>
          <cell r="B158" t="str">
            <v>WEASTE</v>
          </cell>
        </row>
        <row r="159">
          <cell r="A159">
            <v>982</v>
          </cell>
          <cell r="B159" t="str">
            <v>LADYWELL</v>
          </cell>
        </row>
        <row r="160">
          <cell r="A160">
            <v>983</v>
          </cell>
          <cell r="B160" t="str">
            <v>ECCLES ML</v>
          </cell>
        </row>
        <row r="161">
          <cell r="A161">
            <v>984</v>
          </cell>
          <cell r="B161" t="str">
            <v>APPLEY BRIDGE</v>
          </cell>
        </row>
        <row r="162">
          <cell r="A162">
            <v>985</v>
          </cell>
          <cell r="B162" t="str">
            <v>ALTRINCHAM BR</v>
          </cell>
        </row>
        <row r="163">
          <cell r="A163">
            <v>986</v>
          </cell>
          <cell r="B163" t="str">
            <v>BRYN</v>
          </cell>
        </row>
        <row r="164">
          <cell r="A164">
            <v>987</v>
          </cell>
          <cell r="B164" t="str">
            <v>CORNBROOK ALT</v>
          </cell>
        </row>
        <row r="165">
          <cell r="A165">
            <v>988</v>
          </cell>
          <cell r="B165" t="str">
            <v>NAVIGATION ROAD BR</v>
          </cell>
        </row>
        <row r="166">
          <cell r="A166">
            <v>989</v>
          </cell>
          <cell r="B166" t="str">
            <v>MEDIACITYUK</v>
          </cell>
        </row>
        <row r="167">
          <cell r="A167">
            <v>990</v>
          </cell>
          <cell r="B167" t="str">
            <v>ABRAHAM MOSS</v>
          </cell>
        </row>
        <row r="168">
          <cell r="A168">
            <v>991</v>
          </cell>
          <cell r="B168" t="str">
            <v>QUEENS RD</v>
          </cell>
        </row>
        <row r="169">
          <cell r="A169">
            <v>992</v>
          </cell>
          <cell r="B169" t="str">
            <v>Unallocated</v>
          </cell>
        </row>
        <row r="170">
          <cell r="A170">
            <v>993</v>
          </cell>
          <cell r="B170" t="str">
            <v>Unallocated</v>
          </cell>
        </row>
        <row r="171">
          <cell r="A171">
            <v>994</v>
          </cell>
          <cell r="B171" t="str">
            <v>Unallocated</v>
          </cell>
        </row>
        <row r="172">
          <cell r="A172">
            <v>995</v>
          </cell>
          <cell r="B172" t="str">
            <v>Unallocated</v>
          </cell>
        </row>
        <row r="173">
          <cell r="A173">
            <v>996</v>
          </cell>
          <cell r="B173" t="str">
            <v>Unallocated</v>
          </cell>
        </row>
        <row r="174">
          <cell r="A174">
            <v>997</v>
          </cell>
          <cell r="B174" t="str">
            <v>Unallocated</v>
          </cell>
        </row>
        <row r="175">
          <cell r="A175">
            <v>998</v>
          </cell>
          <cell r="B175" t="str">
            <v>Unallocated</v>
          </cell>
        </row>
        <row r="176">
          <cell r="A176">
            <v>1300</v>
          </cell>
          <cell r="B176" t="str">
            <v>MONSALL</v>
          </cell>
        </row>
        <row r="177">
          <cell r="A177">
            <v>1301</v>
          </cell>
          <cell r="B177" t="str">
            <v>CENTRAL PARK</v>
          </cell>
        </row>
        <row r="178">
          <cell r="A178">
            <v>1302</v>
          </cell>
          <cell r="B178" t="str">
            <v>NEWTON HEATH &amp; MOSTON</v>
          </cell>
        </row>
        <row r="179">
          <cell r="A179">
            <v>1304</v>
          </cell>
          <cell r="B179" t="str">
            <v>FAILSWORTH</v>
          </cell>
        </row>
        <row r="180">
          <cell r="A180">
            <v>1305</v>
          </cell>
          <cell r="B180" t="str">
            <v>HOLLINWOOD</v>
          </cell>
        </row>
        <row r="181">
          <cell r="A181">
            <v>1306</v>
          </cell>
          <cell r="B181" t="str">
            <v>SOUTH CHADDERTON</v>
          </cell>
        </row>
        <row r="182">
          <cell r="A182">
            <v>1307</v>
          </cell>
          <cell r="B182" t="str">
            <v>FREEHOLD</v>
          </cell>
        </row>
        <row r="183">
          <cell r="A183">
            <v>1308</v>
          </cell>
          <cell r="B183" t="str">
            <v>Unallocated</v>
          </cell>
        </row>
        <row r="184">
          <cell r="A184">
            <v>1309</v>
          </cell>
          <cell r="B184" t="str">
            <v>OLDHAM MUMPS</v>
          </cell>
        </row>
        <row r="185">
          <cell r="A185">
            <v>1310</v>
          </cell>
          <cell r="B185" t="str">
            <v>WESTWOOD</v>
          </cell>
        </row>
        <row r="186">
          <cell r="A186">
            <v>1311</v>
          </cell>
          <cell r="B186" t="str">
            <v>OLDHAM KING ST</v>
          </cell>
        </row>
        <row r="187">
          <cell r="A187">
            <v>1312</v>
          </cell>
          <cell r="B187" t="str">
            <v>OLDHAM CENTRAL</v>
          </cell>
        </row>
        <row r="188">
          <cell r="A188">
            <v>1313</v>
          </cell>
          <cell r="B188" t="str">
            <v>DERKER</v>
          </cell>
        </row>
        <row r="189">
          <cell r="A189">
            <v>1314</v>
          </cell>
          <cell r="B189" t="str">
            <v>SHAW &amp; CROMPTON</v>
          </cell>
        </row>
        <row r="190">
          <cell r="A190">
            <v>1315</v>
          </cell>
          <cell r="B190" t="str">
            <v>NEWHEY</v>
          </cell>
        </row>
        <row r="191">
          <cell r="A191">
            <v>1316</v>
          </cell>
          <cell r="B191" t="str">
            <v>MILNROW</v>
          </cell>
        </row>
        <row r="192">
          <cell r="A192">
            <v>1317</v>
          </cell>
          <cell r="B192" t="str">
            <v>KINGSWAY BUSINESS PARK</v>
          </cell>
        </row>
        <row r="193">
          <cell r="A193">
            <v>1318</v>
          </cell>
          <cell r="B193" t="str">
            <v>NEWBOLD</v>
          </cell>
        </row>
        <row r="194">
          <cell r="A194">
            <v>1319</v>
          </cell>
          <cell r="B194" t="str">
            <v>ROCHDALE ML STN</v>
          </cell>
        </row>
        <row r="195">
          <cell r="A195">
            <v>1320</v>
          </cell>
          <cell r="B195" t="str">
            <v>Unallocated</v>
          </cell>
        </row>
        <row r="196">
          <cell r="A196">
            <v>1321</v>
          </cell>
          <cell r="B196" t="str">
            <v>ROCHDALE TC</v>
          </cell>
        </row>
        <row r="197">
          <cell r="A197">
            <v>1400</v>
          </cell>
          <cell r="B197" t="str">
            <v>FIRSWOOD</v>
          </cell>
        </row>
        <row r="198">
          <cell r="A198">
            <v>1401</v>
          </cell>
          <cell r="B198" t="str">
            <v>CHORLTON</v>
          </cell>
        </row>
        <row r="199">
          <cell r="A199">
            <v>1402</v>
          </cell>
          <cell r="B199" t="str">
            <v>ST WERBURGH'S RD</v>
          </cell>
        </row>
        <row r="200">
          <cell r="A200">
            <v>1404</v>
          </cell>
          <cell r="B200" t="str">
            <v>WITHINGTON</v>
          </cell>
        </row>
        <row r="201">
          <cell r="A201">
            <v>1405</v>
          </cell>
          <cell r="B201" t="str">
            <v>BURTON RD</v>
          </cell>
        </row>
        <row r="202">
          <cell r="A202">
            <v>1406</v>
          </cell>
          <cell r="B202" t="str">
            <v>WEST DIDSBURY</v>
          </cell>
        </row>
        <row r="203">
          <cell r="A203">
            <v>1407</v>
          </cell>
          <cell r="B203" t="str">
            <v>DIDSBURY VILLAGE</v>
          </cell>
        </row>
        <row r="204">
          <cell r="A204">
            <v>1408</v>
          </cell>
          <cell r="B204" t="str">
            <v>EAST DIDSBURY</v>
          </cell>
        </row>
        <row r="205">
          <cell r="A205">
            <v>1409</v>
          </cell>
          <cell r="B205" t="str">
            <v>CORNBROOK DIDS</v>
          </cell>
        </row>
        <row r="206">
          <cell r="A206">
            <v>1500</v>
          </cell>
          <cell r="B206" t="str">
            <v>NEW ISLINGTON</v>
          </cell>
        </row>
        <row r="207">
          <cell r="A207">
            <v>1501</v>
          </cell>
          <cell r="B207" t="str">
            <v>HOLT TOWN</v>
          </cell>
        </row>
        <row r="208">
          <cell r="A208">
            <v>1502</v>
          </cell>
          <cell r="B208" t="str">
            <v>ETIHAD CAMPUS</v>
          </cell>
        </row>
        <row r="209">
          <cell r="A209">
            <v>1504</v>
          </cell>
          <cell r="B209" t="str">
            <v>VELOCITY</v>
          </cell>
        </row>
        <row r="210">
          <cell r="A210">
            <v>1505</v>
          </cell>
          <cell r="B210" t="str">
            <v>CLAYTON</v>
          </cell>
        </row>
        <row r="211">
          <cell r="A211">
            <v>1506</v>
          </cell>
          <cell r="B211" t="str">
            <v>EDGE LANE</v>
          </cell>
        </row>
        <row r="212">
          <cell r="A212">
            <v>1507</v>
          </cell>
          <cell r="B212" t="str">
            <v>CEMETERY ROAD</v>
          </cell>
        </row>
        <row r="213">
          <cell r="A213">
            <v>1508</v>
          </cell>
          <cell r="B213" t="str">
            <v>DROYLSDEN</v>
          </cell>
        </row>
        <row r="214">
          <cell r="A214">
            <v>1509</v>
          </cell>
          <cell r="B214" t="str">
            <v>AUDENSHAW</v>
          </cell>
        </row>
        <row r="215">
          <cell r="A215">
            <v>1510</v>
          </cell>
          <cell r="B215" t="str">
            <v>ASHTON MOSS</v>
          </cell>
        </row>
        <row r="216">
          <cell r="A216">
            <v>1511</v>
          </cell>
          <cell r="B216" t="str">
            <v>ASHTON WEST</v>
          </cell>
        </row>
        <row r="217">
          <cell r="A217">
            <v>1512</v>
          </cell>
          <cell r="B217" t="str">
            <v>ASHTON-UNDER-LYNE</v>
          </cell>
        </row>
        <row r="218">
          <cell r="A218">
            <v>1600</v>
          </cell>
          <cell r="B218" t="str">
            <v>ST WERBURGH'S RD (Airport)</v>
          </cell>
        </row>
        <row r="219">
          <cell r="A219">
            <v>1601</v>
          </cell>
          <cell r="B219" t="str">
            <v>BARLOW MOOR RD</v>
          </cell>
        </row>
        <row r="220">
          <cell r="A220">
            <v>1602</v>
          </cell>
          <cell r="B220" t="str">
            <v>SALE WATER PARK</v>
          </cell>
        </row>
        <row r="221">
          <cell r="A221">
            <v>1603</v>
          </cell>
          <cell r="B221" t="str">
            <v>NORTHERN MOOR</v>
          </cell>
        </row>
        <row r="222">
          <cell r="A222">
            <v>1604</v>
          </cell>
          <cell r="B222" t="str">
            <v>WYTHENSHAWE PARK</v>
          </cell>
        </row>
        <row r="223">
          <cell r="A223">
            <v>1605</v>
          </cell>
          <cell r="B223" t="str">
            <v>MOOR RD</v>
          </cell>
        </row>
        <row r="224">
          <cell r="A224">
            <v>1606</v>
          </cell>
          <cell r="B224" t="str">
            <v>BAGULEY</v>
          </cell>
        </row>
        <row r="225">
          <cell r="A225">
            <v>1607</v>
          </cell>
          <cell r="B225" t="str">
            <v>ROUNDTHORN</v>
          </cell>
        </row>
        <row r="226">
          <cell r="A226">
            <v>1608</v>
          </cell>
          <cell r="B226" t="str">
            <v>HAVELEY</v>
          </cell>
        </row>
        <row r="227">
          <cell r="A227">
            <v>1609</v>
          </cell>
          <cell r="B227" t="str">
            <v>BENCHILL</v>
          </cell>
        </row>
        <row r="228">
          <cell r="A228">
            <v>1610</v>
          </cell>
          <cell r="B228" t="str">
            <v>CROSSACRES</v>
          </cell>
        </row>
        <row r="229">
          <cell r="A229">
            <v>1611</v>
          </cell>
          <cell r="B229" t="str">
            <v>WYTHENSHAWE TC</v>
          </cell>
        </row>
        <row r="230">
          <cell r="A230">
            <v>1612</v>
          </cell>
          <cell r="B230" t="str">
            <v>ROBINSWOOD RD</v>
          </cell>
        </row>
        <row r="231">
          <cell r="A231">
            <v>1613</v>
          </cell>
          <cell r="B231" t="str">
            <v>PEEL HALL</v>
          </cell>
        </row>
        <row r="232">
          <cell r="A232">
            <v>1614</v>
          </cell>
          <cell r="B232" t="str">
            <v>SHADOWMOSS</v>
          </cell>
        </row>
        <row r="233">
          <cell r="A233">
            <v>1615</v>
          </cell>
          <cell r="B233" t="str">
            <v>MCR AIRPORT ML</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sheetData>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S-INDEX"/>
    </sheetNames>
    <sheetDataSet>
      <sheetData sheetId="0">
        <row r="9">
          <cell r="E9">
            <v>1983</v>
          </cell>
          <cell r="F9">
            <v>1984</v>
          </cell>
          <cell r="G9">
            <v>1985</v>
          </cell>
          <cell r="H9">
            <v>1986</v>
          </cell>
          <cell r="I9">
            <v>1987</v>
          </cell>
          <cell r="J9">
            <v>1988</v>
          </cell>
          <cell r="K9">
            <v>1989</v>
          </cell>
          <cell r="L9">
            <v>1990</v>
          </cell>
          <cell r="M9">
            <v>1991</v>
          </cell>
          <cell r="N9">
            <v>1992</v>
          </cell>
          <cell r="O9">
            <v>1993</v>
          </cell>
          <cell r="P9">
            <v>1994</v>
          </cell>
          <cell r="Q9">
            <v>1995</v>
          </cell>
          <cell r="R9">
            <v>1996</v>
          </cell>
        </row>
        <row r="13">
          <cell r="B13" t="str">
            <v>Road 1</v>
          </cell>
          <cell r="E13">
            <v>4.2</v>
          </cell>
          <cell r="F13">
            <v>4</v>
          </cell>
          <cell r="G13">
            <v>4.3</v>
          </cell>
          <cell r="H13">
            <v>3.7</v>
          </cell>
          <cell r="I13">
            <v>4.0999999999999996</v>
          </cell>
          <cell r="J13">
            <v>4.9000000000000004</v>
          </cell>
          <cell r="K13">
            <v>4.5</v>
          </cell>
          <cell r="L13">
            <v>4.9000000000000004</v>
          </cell>
          <cell r="M13">
            <v>4.9000000000000004</v>
          </cell>
          <cell r="N13">
            <v>4.5</v>
          </cell>
          <cell r="O13">
            <v>5</v>
          </cell>
          <cell r="P13">
            <v>5.0999999999999996</v>
          </cell>
          <cell r="Q13">
            <v>5.7</v>
          </cell>
        </row>
        <row r="14">
          <cell r="B14" t="str">
            <v xml:space="preserve">Rail </v>
          </cell>
          <cell r="E14">
            <v>2.2999999999999998</v>
          </cell>
          <cell r="F14">
            <v>2.2000000000000002</v>
          </cell>
          <cell r="G14">
            <v>2</v>
          </cell>
          <cell r="H14">
            <v>2.1</v>
          </cell>
          <cell r="I14">
            <v>2</v>
          </cell>
          <cell r="J14">
            <v>2.2000000000000002</v>
          </cell>
          <cell r="K14">
            <v>2.2000000000000002</v>
          </cell>
          <cell r="L14">
            <v>2.1</v>
          </cell>
          <cell r="M14">
            <v>2</v>
          </cell>
          <cell r="N14">
            <v>2</v>
          </cell>
          <cell r="O14">
            <v>1.91</v>
          </cell>
          <cell r="P14">
            <v>1.8220000000000001</v>
          </cell>
          <cell r="Q14">
            <v>1.7</v>
          </cell>
        </row>
        <row r="15">
          <cell r="B15" t="str">
            <v xml:space="preserve">Water </v>
          </cell>
          <cell r="E15">
            <v>51.4</v>
          </cell>
          <cell r="F15">
            <v>53.1</v>
          </cell>
          <cell r="G15">
            <v>50.9</v>
          </cell>
          <cell r="H15">
            <v>46</v>
          </cell>
          <cell r="I15">
            <v>43.9</v>
          </cell>
          <cell r="J15">
            <v>49.3</v>
          </cell>
          <cell r="K15">
            <v>47.9</v>
          </cell>
          <cell r="L15">
            <v>45.4</v>
          </cell>
          <cell r="M15">
            <v>46</v>
          </cell>
          <cell r="N15">
            <v>42.7</v>
          </cell>
          <cell r="O15">
            <v>41.7</v>
          </cell>
          <cell r="P15">
            <v>43</v>
          </cell>
          <cell r="Q15">
            <v>42.5</v>
          </cell>
        </row>
        <row r="16">
          <cell r="B16" t="str">
            <v>ow:  coastwise</v>
          </cell>
          <cell r="E16">
            <v>40.200000000000003</v>
          </cell>
          <cell r="F16">
            <v>41</v>
          </cell>
          <cell r="G16">
            <v>38.9</v>
          </cell>
          <cell r="H16">
            <v>33.9</v>
          </cell>
          <cell r="I16">
            <v>31.4</v>
          </cell>
          <cell r="J16">
            <v>34.200000000000003</v>
          </cell>
          <cell r="K16">
            <v>34.1</v>
          </cell>
          <cell r="L16">
            <v>32.1</v>
          </cell>
          <cell r="M16">
            <v>31.2</v>
          </cell>
          <cell r="N16">
            <v>29.4</v>
          </cell>
          <cell r="O16">
            <v>28.9</v>
          </cell>
          <cell r="P16">
            <v>28.9</v>
          </cell>
          <cell r="Q16">
            <v>31.4</v>
          </cell>
        </row>
        <row r="17">
          <cell r="B17" t="str">
            <v xml:space="preserve">Pipeline </v>
          </cell>
          <cell r="H17">
            <v>10.4</v>
          </cell>
          <cell r="I17">
            <v>10.5</v>
          </cell>
          <cell r="J17">
            <v>11.1</v>
          </cell>
          <cell r="K17">
            <v>9.8000000000000007</v>
          </cell>
          <cell r="L17">
            <v>11.1</v>
          </cell>
          <cell r="M17">
            <v>11.1</v>
          </cell>
          <cell r="N17">
            <v>11</v>
          </cell>
          <cell r="O17">
            <v>11.6</v>
          </cell>
          <cell r="P17">
            <v>12</v>
          </cell>
          <cell r="Q17">
            <v>12.2</v>
          </cell>
        </row>
        <row r="18">
          <cell r="B18" t="str">
            <v>Pipeline</v>
          </cell>
          <cell r="E18">
            <v>9.9</v>
          </cell>
          <cell r="F18">
            <v>10.4</v>
          </cell>
          <cell r="G18">
            <v>11.2</v>
          </cell>
          <cell r="H18">
            <v>10.4</v>
          </cell>
          <cell r="I18">
            <v>10.5</v>
          </cell>
          <cell r="J18">
            <v>11.1</v>
          </cell>
          <cell r="K18">
            <v>9.8000000000000007</v>
          </cell>
          <cell r="L18">
            <v>11</v>
          </cell>
          <cell r="M18">
            <v>11.1</v>
          </cell>
          <cell r="N18">
            <v>11</v>
          </cell>
          <cell r="O18">
            <v>11.6</v>
          </cell>
          <cell r="P18">
            <v>12</v>
          </cell>
          <cell r="Q18">
            <v>12.2</v>
          </cell>
        </row>
        <row r="19">
          <cell r="B19" t="str">
            <v>All modes</v>
          </cell>
          <cell r="E19">
            <v>67.8</v>
          </cell>
          <cell r="F19">
            <v>69.7</v>
          </cell>
          <cell r="G19">
            <v>68.400000000000006</v>
          </cell>
          <cell r="H19">
            <v>62.2</v>
          </cell>
          <cell r="I19">
            <v>60.5</v>
          </cell>
          <cell r="J19">
            <v>67.5</v>
          </cell>
          <cell r="K19">
            <v>64.400000000000006</v>
          </cell>
          <cell r="L19">
            <v>63.5</v>
          </cell>
          <cell r="M19">
            <v>64</v>
          </cell>
          <cell r="N19">
            <v>60.2</v>
          </cell>
          <cell r="O19">
            <v>60.21</v>
          </cell>
          <cell r="P19">
            <v>61.921999999999997</v>
          </cell>
          <cell r="Q19">
            <v>62.099999999999994</v>
          </cell>
        </row>
        <row r="22">
          <cell r="B22" t="str">
            <v>Road 1</v>
          </cell>
          <cell r="E22">
            <v>3.2</v>
          </cell>
          <cell r="F22">
            <v>3.3</v>
          </cell>
          <cell r="G22">
            <v>4.2</v>
          </cell>
          <cell r="H22">
            <v>3.7</v>
          </cell>
          <cell r="I22">
            <v>3.7</v>
          </cell>
          <cell r="J22">
            <v>3.9</v>
          </cell>
          <cell r="K22">
            <v>4</v>
          </cell>
          <cell r="L22">
            <v>4.2</v>
          </cell>
          <cell r="M22">
            <v>3.7</v>
          </cell>
          <cell r="N22">
            <v>3.5</v>
          </cell>
          <cell r="O22">
            <v>3.1</v>
          </cell>
          <cell r="P22">
            <v>2.9</v>
          </cell>
          <cell r="Q22">
            <v>2.7</v>
          </cell>
        </row>
        <row r="23">
          <cell r="B23" t="str">
            <v xml:space="preserve">Rail </v>
          </cell>
          <cell r="E23">
            <v>5.9</v>
          </cell>
          <cell r="F23">
            <v>1.6</v>
          </cell>
          <cell r="G23">
            <v>4.0999999999999996</v>
          </cell>
          <cell r="H23">
            <v>5.0999999999999996</v>
          </cell>
          <cell r="I23">
            <v>4.7</v>
          </cell>
          <cell r="J23">
            <v>4.5999999999999996</v>
          </cell>
          <cell r="K23">
            <v>4.8</v>
          </cell>
          <cell r="L23">
            <v>5</v>
          </cell>
          <cell r="M23">
            <v>5</v>
          </cell>
          <cell r="N23">
            <v>5.4</v>
          </cell>
          <cell r="O23">
            <v>3.9449999999999998</v>
          </cell>
          <cell r="P23">
            <v>3.2719999999999998</v>
          </cell>
          <cell r="Q23">
            <v>3.1</v>
          </cell>
        </row>
        <row r="24">
          <cell r="B24" t="str">
            <v xml:space="preserve">Water </v>
          </cell>
          <cell r="E24">
            <v>3.8</v>
          </cell>
          <cell r="F24">
            <v>1.1000000000000001</v>
          </cell>
          <cell r="G24">
            <v>3.1</v>
          </cell>
          <cell r="H24">
            <v>3.7</v>
          </cell>
          <cell r="I24">
            <v>2.9</v>
          </cell>
          <cell r="J24">
            <v>2.9</v>
          </cell>
          <cell r="K24">
            <v>2.6</v>
          </cell>
          <cell r="L24">
            <v>1.4</v>
          </cell>
          <cell r="M24">
            <v>1.8</v>
          </cell>
          <cell r="N24">
            <v>1.8</v>
          </cell>
          <cell r="O24">
            <v>1.5</v>
          </cell>
          <cell r="P24">
            <v>1.4</v>
          </cell>
          <cell r="Q24">
            <v>1.8</v>
          </cell>
        </row>
        <row r="25">
          <cell r="B25" t="str">
            <v>All modes</v>
          </cell>
          <cell r="E25">
            <v>12.900000000000002</v>
          </cell>
          <cell r="F25">
            <v>6</v>
          </cell>
          <cell r="G25">
            <v>11.4</v>
          </cell>
          <cell r="H25">
            <v>12.5</v>
          </cell>
          <cell r="I25">
            <v>11.3</v>
          </cell>
          <cell r="J25">
            <v>11.4</v>
          </cell>
          <cell r="K25">
            <v>11.4</v>
          </cell>
          <cell r="L25">
            <v>10.6</v>
          </cell>
          <cell r="M25">
            <v>10.5</v>
          </cell>
          <cell r="N25">
            <v>10.700000000000001</v>
          </cell>
          <cell r="O25">
            <v>8.5449999999999999</v>
          </cell>
          <cell r="P25">
            <v>7.5719999999999992</v>
          </cell>
          <cell r="Q25">
            <v>7.6000000000000005</v>
          </cell>
        </row>
        <row r="28">
          <cell r="B28" t="str">
            <v>Road 1</v>
          </cell>
          <cell r="E28">
            <v>88.5</v>
          </cell>
          <cell r="F28">
            <v>93.1</v>
          </cell>
          <cell r="G28">
            <v>94.7</v>
          </cell>
          <cell r="H28">
            <v>98</v>
          </cell>
          <cell r="I28">
            <v>105.5</v>
          </cell>
          <cell r="J28">
            <v>121.4</v>
          </cell>
          <cell r="K28">
            <v>129.30000000000001</v>
          </cell>
          <cell r="L28">
            <v>127.2</v>
          </cell>
          <cell r="M28">
            <v>121.4</v>
          </cell>
          <cell r="N28">
            <v>118.5</v>
          </cell>
          <cell r="O28">
            <v>126.4</v>
          </cell>
          <cell r="P28">
            <v>135.69999999999999</v>
          </cell>
          <cell r="Q28">
            <v>141.19999999999999</v>
          </cell>
        </row>
        <row r="29">
          <cell r="B29" t="str">
            <v xml:space="preserve">Rail </v>
          </cell>
          <cell r="E29">
            <v>8.9</v>
          </cell>
          <cell r="F29">
            <v>8.9</v>
          </cell>
          <cell r="G29">
            <v>9.1999999999999993</v>
          </cell>
          <cell r="H29">
            <v>9.4</v>
          </cell>
          <cell r="I29">
            <v>10.6</v>
          </cell>
          <cell r="J29">
            <v>11.4</v>
          </cell>
          <cell r="K29">
            <v>10.3</v>
          </cell>
          <cell r="L29">
            <v>8.6999999999999993</v>
          </cell>
          <cell r="M29">
            <v>8.3000000000000007</v>
          </cell>
          <cell r="N29">
            <v>8.1</v>
          </cell>
          <cell r="O29">
            <v>7.91</v>
          </cell>
          <cell r="P29">
            <v>7.8839999999999995</v>
          </cell>
          <cell r="Q29">
            <v>8.5</v>
          </cell>
        </row>
        <row r="30">
          <cell r="B30" t="str">
            <v xml:space="preserve">Water </v>
          </cell>
          <cell r="E30">
            <v>5.0999999999999996</v>
          </cell>
          <cell r="F30">
            <v>5.5</v>
          </cell>
          <cell r="G30">
            <v>3.6</v>
          </cell>
          <cell r="H30">
            <v>5.0999999999999996</v>
          </cell>
          <cell r="I30">
            <v>7.3</v>
          </cell>
          <cell r="J30">
            <v>7.1</v>
          </cell>
          <cell r="K30">
            <v>7.4</v>
          </cell>
          <cell r="L30">
            <v>8.6999999999999993</v>
          </cell>
          <cell r="M30">
            <v>9.9</v>
          </cell>
          <cell r="N30">
            <v>10.4</v>
          </cell>
          <cell r="O30">
            <v>8</v>
          </cell>
          <cell r="P30">
            <v>7.8</v>
          </cell>
          <cell r="Q30">
            <v>8.3000000000000007</v>
          </cell>
        </row>
        <row r="31">
          <cell r="B31" t="str">
            <v>All modes</v>
          </cell>
          <cell r="E31">
            <v>102.5</v>
          </cell>
          <cell r="F31">
            <v>107.5</v>
          </cell>
          <cell r="G31">
            <v>107.5</v>
          </cell>
          <cell r="H31">
            <v>112.5</v>
          </cell>
          <cell r="I31">
            <v>123.39999999999999</v>
          </cell>
          <cell r="J31">
            <v>139.9</v>
          </cell>
          <cell r="K31">
            <v>147.00000000000003</v>
          </cell>
          <cell r="L31">
            <v>144.6</v>
          </cell>
          <cell r="M31">
            <v>139.60000000000002</v>
          </cell>
          <cell r="N31">
            <v>137</v>
          </cell>
          <cell r="O31">
            <v>142.31</v>
          </cell>
          <cell r="P31">
            <v>151.38399999999999</v>
          </cell>
          <cell r="Q31">
            <v>158</v>
          </cell>
        </row>
        <row r="34">
          <cell r="B34" t="str">
            <v>Road 1</v>
          </cell>
          <cell r="E34">
            <v>95.9</v>
          </cell>
          <cell r="F34">
            <v>100.39999999999999</v>
          </cell>
          <cell r="G34">
            <v>103.2</v>
          </cell>
          <cell r="H34">
            <v>105.4</v>
          </cell>
          <cell r="I34">
            <v>113.3</v>
          </cell>
          <cell r="J34">
            <v>130.20000000000002</v>
          </cell>
          <cell r="K34">
            <v>137.80000000000001</v>
          </cell>
          <cell r="L34">
            <v>136.30000000000001</v>
          </cell>
          <cell r="M34">
            <v>130</v>
          </cell>
          <cell r="N34">
            <v>126.5</v>
          </cell>
          <cell r="O34">
            <v>134.5</v>
          </cell>
          <cell r="P34">
            <v>143.69999999999999</v>
          </cell>
          <cell r="Q34">
            <v>149.6</v>
          </cell>
        </row>
        <row r="35">
          <cell r="B35" t="str">
            <v xml:space="preserve">Rail </v>
          </cell>
          <cell r="E35">
            <v>17.100000000000001</v>
          </cell>
          <cell r="F35">
            <v>12.700000000000001</v>
          </cell>
          <cell r="G35">
            <v>15.299999999999999</v>
          </cell>
          <cell r="H35">
            <v>16.600000000000001</v>
          </cell>
          <cell r="I35">
            <v>17.3</v>
          </cell>
          <cell r="J35">
            <v>18.2</v>
          </cell>
          <cell r="K35">
            <v>17.3</v>
          </cell>
          <cell r="L35">
            <v>15.799999999999999</v>
          </cell>
          <cell r="M35">
            <v>15.3</v>
          </cell>
          <cell r="N35">
            <v>15.5</v>
          </cell>
          <cell r="O35">
            <v>13.765000000000001</v>
          </cell>
          <cell r="P35">
            <v>12.977999999999998</v>
          </cell>
          <cell r="Q35">
            <v>13.3</v>
          </cell>
        </row>
        <row r="36">
          <cell r="B36" t="str">
            <v xml:space="preserve">Water </v>
          </cell>
          <cell r="E36">
            <v>60.3</v>
          </cell>
          <cell r="F36">
            <v>59.7</v>
          </cell>
          <cell r="G36">
            <v>57.6</v>
          </cell>
          <cell r="H36">
            <v>54.800000000000004</v>
          </cell>
          <cell r="I36">
            <v>54.099999999999994</v>
          </cell>
          <cell r="J36">
            <v>59.3</v>
          </cell>
          <cell r="K36">
            <v>57.9</v>
          </cell>
          <cell r="L36">
            <v>55.7</v>
          </cell>
          <cell r="M36">
            <v>57.699999999999996</v>
          </cell>
          <cell r="N36">
            <v>54.900000000000006</v>
          </cell>
          <cell r="O36">
            <v>51.2</v>
          </cell>
          <cell r="P36">
            <v>52.2</v>
          </cell>
          <cell r="Q36">
            <v>52.6</v>
          </cell>
        </row>
        <row r="37">
          <cell r="B37" t="str">
            <v xml:space="preserve">Pipeline </v>
          </cell>
          <cell r="E37">
            <v>9.9</v>
          </cell>
          <cell r="F37">
            <v>10.4</v>
          </cell>
          <cell r="G37">
            <v>11.2</v>
          </cell>
          <cell r="H37">
            <v>10.4</v>
          </cell>
          <cell r="I37">
            <v>10.5</v>
          </cell>
          <cell r="J37">
            <v>11.1</v>
          </cell>
          <cell r="K37">
            <v>9.8000000000000007</v>
          </cell>
          <cell r="L37">
            <v>11</v>
          </cell>
          <cell r="M37">
            <v>11.1</v>
          </cell>
          <cell r="N37">
            <v>11</v>
          </cell>
          <cell r="O37">
            <v>11.6</v>
          </cell>
          <cell r="P37">
            <v>12</v>
          </cell>
          <cell r="Q37">
            <v>12.2</v>
          </cell>
        </row>
        <row r="38">
          <cell r="B38" t="str">
            <v xml:space="preserve">All modes </v>
          </cell>
          <cell r="E38">
            <v>183.20000000000002</v>
          </cell>
          <cell r="F38">
            <v>183.20000000000002</v>
          </cell>
          <cell r="G38">
            <v>187.29999999999998</v>
          </cell>
          <cell r="H38">
            <v>187.20000000000002</v>
          </cell>
          <cell r="I38">
            <v>195.2</v>
          </cell>
          <cell r="J38">
            <v>218.79999999999998</v>
          </cell>
          <cell r="K38">
            <v>222.80000000000004</v>
          </cell>
          <cell r="L38">
            <v>218.8</v>
          </cell>
          <cell r="M38">
            <v>214.1</v>
          </cell>
          <cell r="N38">
            <v>207.9</v>
          </cell>
          <cell r="O38">
            <v>211.06499999999997</v>
          </cell>
          <cell r="P38">
            <v>220.87799999999999</v>
          </cell>
          <cell r="Q38">
            <v>227.7</v>
          </cell>
        </row>
        <row r="41">
          <cell r="B41" t="str">
            <v>Road 1</v>
          </cell>
          <cell r="E41">
            <v>52.3471615720524</v>
          </cell>
          <cell r="F41">
            <v>54.803493449781648</v>
          </cell>
          <cell r="G41">
            <v>55.098772023491726</v>
          </cell>
          <cell r="H41">
            <v>56.303418803418801</v>
          </cell>
          <cell r="I41">
            <v>58.043032786885249</v>
          </cell>
          <cell r="J41">
            <v>59.506398537477153</v>
          </cell>
          <cell r="K41">
            <v>61.849192100538595</v>
          </cell>
          <cell r="L41">
            <v>62.294332723948806</v>
          </cell>
          <cell r="M41">
            <v>60.719290051377861</v>
          </cell>
          <cell r="N41">
            <v>60.846560846560848</v>
          </cell>
          <cell r="O41">
            <v>63.724445076161388</v>
          </cell>
          <cell r="P41">
            <v>65.058539103034249</v>
          </cell>
          <cell r="Q41">
            <v>65.700483091787447</v>
          </cell>
        </row>
        <row r="42">
          <cell r="B42" t="str">
            <v xml:space="preserve">Rail </v>
          </cell>
          <cell r="E42">
            <v>9.3340611353711793</v>
          </cell>
          <cell r="F42">
            <v>6.9323144104803491</v>
          </cell>
          <cell r="G42">
            <v>8.1687132941804581</v>
          </cell>
          <cell r="H42">
            <v>8.867521367521368</v>
          </cell>
          <cell r="I42">
            <v>8.8627049180327884</v>
          </cell>
          <cell r="J42">
            <v>8.3180987202925056</v>
          </cell>
          <cell r="K42">
            <v>7.7648114901256724</v>
          </cell>
          <cell r="L42">
            <v>7.221206581352833</v>
          </cell>
          <cell r="M42">
            <v>7.1461933675852407</v>
          </cell>
          <cell r="N42">
            <v>7.4555074555074556</v>
          </cell>
          <cell r="O42">
            <v>6.5216876317722035</v>
          </cell>
          <cell r="P42">
            <v>5.8756417569880197</v>
          </cell>
          <cell r="Q42">
            <v>5.8410188844971467</v>
          </cell>
        </row>
        <row r="43">
          <cell r="B43" t="str">
            <v xml:space="preserve">Water </v>
          </cell>
          <cell r="E43">
            <v>32.914847161572048</v>
          </cell>
          <cell r="F43">
            <v>32.587336244541483</v>
          </cell>
          <cell r="G43">
            <v>30.752802989855848</v>
          </cell>
          <cell r="H43">
            <v>29.273504273504276</v>
          </cell>
          <cell r="I43">
            <v>27.715163934426229</v>
          </cell>
          <cell r="J43">
            <v>27.102376599634368</v>
          </cell>
          <cell r="K43">
            <v>25.987432675044879</v>
          </cell>
          <cell r="L43">
            <v>25.457038391224863</v>
          </cell>
          <cell r="M43">
            <v>26.950023353573094</v>
          </cell>
          <cell r="N43">
            <v>26.406926406926406</v>
          </cell>
          <cell r="O43">
            <v>24.257930021557346</v>
          </cell>
          <cell r="P43">
            <v>23.632955749327685</v>
          </cell>
          <cell r="Q43">
            <v>23.100570926657884</v>
          </cell>
        </row>
        <row r="44">
          <cell r="B44" t="str">
            <v>Pipeline</v>
          </cell>
          <cell r="E44">
            <v>5.4039301310043664</v>
          </cell>
          <cell r="F44">
            <v>5.676855895196506</v>
          </cell>
          <cell r="G44">
            <v>5.9797116924719704</v>
          </cell>
          <cell r="H44">
            <v>5.5555555555555554</v>
          </cell>
          <cell r="I44">
            <v>5.3790983606557381</v>
          </cell>
          <cell r="J44">
            <v>5.0731261425959779</v>
          </cell>
          <cell r="K44">
            <v>4.3985637342908435</v>
          </cell>
          <cell r="L44">
            <v>5.0274223034734913</v>
          </cell>
          <cell r="M44">
            <v>5.1844932274638014</v>
          </cell>
          <cell r="N44">
            <v>5.2910052910052912</v>
          </cell>
          <cell r="O44">
            <v>5.495937270509085</v>
          </cell>
          <cell r="P44">
            <v>5.4328633906500423</v>
          </cell>
          <cell r="Q44">
            <v>5.3579270970575319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chart"/>
      <sheetName val="Lt charts"/>
      <sheetName val="cordon table"/>
      <sheetName val="adf table"/>
      <sheetName val="traff vol table"/>
      <sheetName val="GOL projections"/>
      <sheetName val="longtab2"/>
      <sheetName val="longtab1"/>
      <sheetName val="road traffic data"/>
    </sheetNames>
    <sheetDataSet>
      <sheetData sheetId="0"/>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d"/>
      <sheetName val="LTISIncidents OLD"/>
    </sheetNames>
    <sheetDataSet>
      <sheetData sheetId="0"/>
      <sheetData sheetId="1">
        <row r="163">
          <cell r="A163" t="str">
            <v>Chart for Traffic Manager's Report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missions Projection"/>
      <sheetName val="Results"/>
      <sheetName val="Measures"/>
      <sheetName val="Applicability"/>
      <sheetName val="Uncertainties"/>
      <sheetName val="References"/>
      <sheetName val="CO2 Projections"/>
      <sheetName val="Key Quality Indicators"/>
    </sheetNames>
    <sheetDataSet>
      <sheetData sheetId="0"/>
      <sheetData sheetId="1"/>
      <sheetData sheetId="2"/>
      <sheetData sheetId="3"/>
      <sheetData sheetId="4"/>
      <sheetData sheetId="5">
        <row r="4">
          <cell r="A4" t="str">
            <v>Agriculture Oil</v>
          </cell>
          <cell r="B4" t="str">
            <v>Ag</v>
          </cell>
          <cell r="C4" t="str">
            <v>Oils</v>
          </cell>
          <cell r="D4">
            <v>1.9599999999999999E-2</v>
          </cell>
        </row>
        <row r="5">
          <cell r="A5" t="str">
            <v>Agriculture Solid fuel</v>
          </cell>
          <cell r="C5" t="str">
            <v>Solid fuels</v>
          </cell>
          <cell r="D5">
            <v>1.9599999999999999E-2</v>
          </cell>
        </row>
        <row r="6">
          <cell r="B6" t="str">
            <v>AgGas</v>
          </cell>
          <cell r="C6" t="str">
            <v>Natural gas</v>
          </cell>
          <cell r="D6">
            <v>1.9599999999999999E-2</v>
          </cell>
        </row>
        <row r="7">
          <cell r="B7" t="str">
            <v>AgOffrd</v>
          </cell>
          <cell r="C7" t="str">
            <v>Oils</v>
          </cell>
          <cell r="D7">
            <v>1.9599999999999999E-2</v>
          </cell>
        </row>
        <row r="8">
          <cell r="A8" t="str">
            <v>Domestic oil</v>
          </cell>
          <cell r="B8" t="str">
            <v>Domestic</v>
          </cell>
          <cell r="C8" t="str">
            <v>Oils</v>
          </cell>
          <cell r="D8">
            <v>1.5699999999999999E-2</v>
          </cell>
        </row>
        <row r="9">
          <cell r="A9" t="str">
            <v>Domestic Solid fuel</v>
          </cell>
          <cell r="C9" t="str">
            <v>Solid fuels</v>
          </cell>
          <cell r="D9">
            <v>1.5699999999999999E-2</v>
          </cell>
        </row>
        <row r="10">
          <cell r="A10" t="str">
            <v>Domestic Gas</v>
          </cell>
          <cell r="B10" t="str">
            <v>DomesticGas</v>
          </cell>
          <cell r="C10" t="str">
            <v>Natural gas</v>
          </cell>
          <cell r="D10">
            <v>1.5699999999999999E-2</v>
          </cell>
          <cell r="G10" t="str">
            <v>Industrial and Commercial Electricity</v>
          </cell>
          <cell r="H10">
            <v>2</v>
          </cell>
          <cell r="I10">
            <v>0.05</v>
          </cell>
        </row>
        <row r="11">
          <cell r="B11" t="str">
            <v>Elec</v>
          </cell>
          <cell r="C11" t="str">
            <v>Natural gas</v>
          </cell>
          <cell r="D11">
            <v>9.300000000000001E-3</v>
          </cell>
          <cell r="G11" t="str">
            <v>Industrial and Commercial Gas</v>
          </cell>
          <cell r="H11">
            <v>2</v>
          </cell>
          <cell r="I11">
            <v>0.05</v>
          </cell>
        </row>
        <row r="12">
          <cell r="C12" t="str">
            <v>Oils</v>
          </cell>
          <cell r="D12">
            <v>9.2999999999999992E-3</v>
          </cell>
          <cell r="G12" t="str">
            <v>Industrial and Commercial Gas (Large Users)</v>
          </cell>
          <cell r="H12">
            <v>1</v>
          </cell>
          <cell r="I12">
            <v>0.03</v>
          </cell>
        </row>
        <row r="13">
          <cell r="C13" t="str">
            <v>Process emission</v>
          </cell>
          <cell r="D13">
            <v>3.2399999999999998E-2</v>
          </cell>
          <cell r="G13" t="str">
            <v>Industrial and Commercial Oil (not including energy supply)</v>
          </cell>
          <cell r="H13">
            <v>2</v>
          </cell>
          <cell r="I13">
            <v>0.05</v>
          </cell>
        </row>
        <row r="14">
          <cell r="C14" t="str">
            <v>Process gases</v>
          </cell>
          <cell r="D14">
            <v>9.2999999999999992E-3</v>
          </cell>
          <cell r="G14" t="str">
            <v>Industrial and Commercial Solid fuel (not including energy supply)</v>
          </cell>
          <cell r="H14">
            <v>2</v>
          </cell>
          <cell r="I14">
            <v>0.05</v>
          </cell>
        </row>
        <row r="15">
          <cell r="C15" t="str">
            <v>Solid fuels</v>
          </cell>
          <cell r="D15">
            <v>9.2999999999999992E-3</v>
          </cell>
          <cell r="G15" t="str">
            <v>Industrial and Commercial Wastes and Biomass (not including energy supply)</v>
          </cell>
          <cell r="H15">
            <v>1</v>
          </cell>
          <cell r="I15">
            <v>0.03</v>
          </cell>
        </row>
        <row r="16">
          <cell r="C16" t="str">
            <v>Wastes and biofuels</v>
          </cell>
          <cell r="D16">
            <v>9.2999999999999992E-3</v>
          </cell>
          <cell r="G16" t="str">
            <v>Industrial and Commercial  Process Gases (not including energy supply)</v>
          </cell>
          <cell r="H16">
            <v>2</v>
          </cell>
          <cell r="I16">
            <v>0.05</v>
          </cell>
        </row>
        <row r="17">
          <cell r="A17" t="str">
            <v>Domestic Home and Garden</v>
          </cell>
          <cell r="B17" t="str">
            <v>HGM</v>
          </cell>
          <cell r="C17" t="str">
            <v>Oils</v>
          </cell>
          <cell r="D17">
            <v>1.5699999999999999E-2</v>
          </cell>
          <cell r="G17" t="str">
            <v>Industrial and Commercial Non fuel (not including energy supply)</v>
          </cell>
          <cell r="H17">
            <v>1</v>
          </cell>
          <cell r="I17">
            <v>0.03</v>
          </cell>
        </row>
        <row r="18">
          <cell r="A18" t="str">
            <v>Industrial and Commercial Oil (not including energy supply)</v>
          </cell>
          <cell r="B18" t="str">
            <v>Ind</v>
          </cell>
          <cell r="C18" t="str">
            <v>Oils</v>
          </cell>
          <cell r="D18">
            <v>6.0405336264163292E-2</v>
          </cell>
          <cell r="G18" t="str">
            <v>Industrial off road machinery</v>
          </cell>
          <cell r="H18">
            <v>4</v>
          </cell>
          <cell r="I18">
            <v>0.3</v>
          </cell>
        </row>
        <row r="19">
          <cell r="A19" t="str">
            <v>Industrial and Commercial Non fuel (not including energy supply)</v>
          </cell>
          <cell r="C19" t="str">
            <v>Process emission</v>
          </cell>
          <cell r="D19">
            <v>1.2913276341419947E-2</v>
          </cell>
          <cell r="G19" t="str">
            <v>Agriculture Oil</v>
          </cell>
          <cell r="H19">
            <v>4</v>
          </cell>
          <cell r="I19">
            <v>0.3</v>
          </cell>
        </row>
        <row r="20">
          <cell r="A20" t="str">
            <v>Industrial and Commercial  Process Gases (not including energy supply)</v>
          </cell>
          <cell r="C20" t="str">
            <v>Process gases</v>
          </cell>
          <cell r="D20">
            <v>4.3270648633593235E-2</v>
          </cell>
          <cell r="G20" t="str">
            <v>Agriculture Solid fuel</v>
          </cell>
          <cell r="H20">
            <v>3</v>
          </cell>
          <cell r="I20">
            <v>0.1</v>
          </cell>
        </row>
        <row r="21">
          <cell r="A21" t="str">
            <v>Industrial and Commercial Solid fuel (not including energy supply)</v>
          </cell>
          <cell r="C21" t="str">
            <v>Solid fuels</v>
          </cell>
          <cell r="D21">
            <v>3.5637140311932713E-2</v>
          </cell>
          <cell r="G21" t="str">
            <v>Agriculture Non Fuel</v>
          </cell>
          <cell r="H21">
            <v>4</v>
          </cell>
          <cell r="I21">
            <v>0.3</v>
          </cell>
        </row>
        <row r="22">
          <cell r="A22" t="str">
            <v>Industrial and Commercial Wastes and Biomass (not including energy supply)</v>
          </cell>
          <cell r="C22" t="str">
            <v>Wastes and biofuels</v>
          </cell>
          <cell r="D22">
            <v>4.5531765833420904E-2</v>
          </cell>
          <cell r="G22" t="str">
            <v>Deisel Railways</v>
          </cell>
          <cell r="H22">
            <v>4</v>
          </cell>
          <cell r="I22">
            <v>0.3</v>
          </cell>
        </row>
        <row r="23">
          <cell r="A23" t="str">
            <v>Industrial and Commercial Gas</v>
          </cell>
          <cell r="B23" t="str">
            <v>Indgas</v>
          </cell>
          <cell r="C23" t="str">
            <v>Natural gas</v>
          </cell>
          <cell r="D23">
            <v>1.5310406816475384E-2</v>
          </cell>
          <cell r="G23" t="str">
            <v>Domestic Electricity</v>
          </cell>
          <cell r="I23">
            <v>0.02</v>
          </cell>
        </row>
        <row r="24">
          <cell r="A24" t="str">
            <v>Industrial off road machinery</v>
          </cell>
          <cell r="B24" t="str">
            <v>Indoffrd</v>
          </cell>
          <cell r="C24" t="str">
            <v>Oils</v>
          </cell>
          <cell r="D24">
            <v>1.32E-2</v>
          </cell>
          <cell r="G24" t="str">
            <v>Domestic Gas</v>
          </cell>
          <cell r="H24">
            <v>2</v>
          </cell>
          <cell r="I24">
            <v>0.05</v>
          </cell>
        </row>
        <row r="25">
          <cell r="A25" t="str">
            <v>Deisel Railways</v>
          </cell>
          <cell r="B25" t="str">
            <v>Rail</v>
          </cell>
          <cell r="C25" t="str">
            <v>Oils</v>
          </cell>
          <cell r="D25">
            <v>2.1999999999999999E-2</v>
          </cell>
          <cell r="G25" t="str">
            <v>Domestic oil</v>
          </cell>
          <cell r="H25">
            <v>3</v>
          </cell>
          <cell r="I25">
            <v>0.1</v>
          </cell>
        </row>
        <row r="26">
          <cell r="A26" t="str">
            <v>see below</v>
          </cell>
          <cell r="B26" t="str">
            <v>RT</v>
          </cell>
          <cell r="C26" t="str">
            <v>Oils</v>
          </cell>
          <cell r="D26">
            <v>3.0299999999999994E-2</v>
          </cell>
          <cell r="G26" t="str">
            <v>Domestic Solid fuel</v>
          </cell>
          <cell r="H26">
            <v>3</v>
          </cell>
          <cell r="I26">
            <v>0.1</v>
          </cell>
        </row>
        <row r="27">
          <cell r="A27" t="str">
            <v>Road transport other</v>
          </cell>
          <cell r="B27" t="str">
            <v>RtOther</v>
          </cell>
          <cell r="C27" t="str">
            <v>Oils</v>
          </cell>
          <cell r="D27">
            <v>3.0300000000000001E-2</v>
          </cell>
          <cell r="G27" t="str">
            <v>Domestic Home and Garden</v>
          </cell>
          <cell r="H27">
            <v>3</v>
          </cell>
          <cell r="I27">
            <v>0.1</v>
          </cell>
        </row>
        <row r="28">
          <cell r="B28" t="str">
            <v>Ships</v>
          </cell>
          <cell r="C28" t="str">
            <v>Oils</v>
          </cell>
          <cell r="D28">
            <v>7.3220904917017424E-2</v>
          </cell>
          <cell r="G28" t="str">
            <v>Domestic products</v>
          </cell>
          <cell r="H28">
            <v>3</v>
          </cell>
          <cell r="I28">
            <v>0.1</v>
          </cell>
        </row>
        <row r="29">
          <cell r="A29" t="str">
            <v>Road Transport A Roads  Petrol</v>
          </cell>
          <cell r="B29" t="str">
            <v>RT</v>
          </cell>
          <cell r="C29" t="str">
            <v>Oils</v>
          </cell>
          <cell r="D29">
            <v>3.0299999999999994E-2</v>
          </cell>
          <cell r="G29" t="str">
            <v>Road Transport A Roads  Petrol</v>
          </cell>
          <cell r="H29">
            <v>2</v>
          </cell>
          <cell r="I29">
            <v>0.05</v>
          </cell>
        </row>
        <row r="30">
          <cell r="A30" t="str">
            <v>Road Transport M Roads  Petrol</v>
          </cell>
          <cell r="B30" t="str">
            <v>RT</v>
          </cell>
          <cell r="C30" t="str">
            <v>Oils</v>
          </cell>
          <cell r="D30">
            <v>3.0299999999999994E-2</v>
          </cell>
          <cell r="G30" t="str">
            <v>Road Transport M Roads  Petrol</v>
          </cell>
          <cell r="H30">
            <v>2</v>
          </cell>
          <cell r="I30">
            <v>0.05</v>
          </cell>
        </row>
        <row r="31">
          <cell r="A31" t="str">
            <v>Road Transport Minor Roads  Petrol</v>
          </cell>
          <cell r="B31" t="str">
            <v>RT</v>
          </cell>
          <cell r="C31" t="str">
            <v>Oils</v>
          </cell>
          <cell r="D31">
            <v>3.0299999999999994E-2</v>
          </cell>
          <cell r="G31" t="str">
            <v>Road Transport Minor Roads  Petrol</v>
          </cell>
          <cell r="H31">
            <v>3</v>
          </cell>
          <cell r="I31">
            <v>0.1</v>
          </cell>
        </row>
        <row r="32">
          <cell r="A32" t="str">
            <v>Road Transport A Roads  Diesel</v>
          </cell>
          <cell r="B32" t="str">
            <v>RT</v>
          </cell>
          <cell r="C32" t="str">
            <v>Oils</v>
          </cell>
          <cell r="D32">
            <v>3.0299999999999994E-2</v>
          </cell>
          <cell r="G32" t="str">
            <v>Road Transport A Roads  Diesel</v>
          </cell>
          <cell r="H32">
            <v>2</v>
          </cell>
          <cell r="I32">
            <v>0.05</v>
          </cell>
        </row>
        <row r="33">
          <cell r="A33" t="str">
            <v>Road Transport M Roads Diesel</v>
          </cell>
          <cell r="B33" t="str">
            <v>RT</v>
          </cell>
          <cell r="C33" t="str">
            <v>Oils</v>
          </cell>
          <cell r="D33">
            <v>3.0299999999999994E-2</v>
          </cell>
          <cell r="G33" t="str">
            <v>Road Transport M Roads Diesel</v>
          </cell>
          <cell r="H33">
            <v>2</v>
          </cell>
          <cell r="I33">
            <v>0.05</v>
          </cell>
        </row>
        <row r="34">
          <cell r="A34" t="str">
            <v>Road Transport Minor Roads  Diesel</v>
          </cell>
          <cell r="B34" t="str">
            <v>RT</v>
          </cell>
          <cell r="C34" t="str">
            <v>Oils</v>
          </cell>
          <cell r="D34">
            <v>3.0299999999999994E-2</v>
          </cell>
          <cell r="G34" t="str">
            <v>Road Transport Minor Roads  Diesel</v>
          </cell>
          <cell r="H34">
            <v>3</v>
          </cell>
          <cell r="I34">
            <v>0.1</v>
          </cell>
        </row>
        <row r="35">
          <cell r="A35" t="str">
            <v>Industrial and Commercial Electricity</v>
          </cell>
          <cell r="B35" t="str">
            <v>Elec</v>
          </cell>
          <cell r="D35">
            <v>9.300000000000001E-3</v>
          </cell>
          <cell r="G35" t="str">
            <v>Road transport other</v>
          </cell>
          <cell r="H35">
            <v>4</v>
          </cell>
          <cell r="I35">
            <v>0.3</v>
          </cell>
        </row>
        <row r="36">
          <cell r="A36" t="str">
            <v>Domestic Electricity</v>
          </cell>
          <cell r="B36" t="str">
            <v>Elec</v>
          </cell>
          <cell r="D36">
            <v>9.300000000000001E-3</v>
          </cell>
        </row>
        <row r="37">
          <cell r="A37" t="str">
            <v>Industrial and Commercial Gas (Large Users)</v>
          </cell>
          <cell r="B37" t="str">
            <v>Indgas</v>
          </cell>
          <cell r="C37" t="str">
            <v>Natural gas</v>
          </cell>
          <cell r="D37">
            <v>1.5310406816475384E-2</v>
          </cell>
        </row>
        <row r="39">
          <cell r="A39" t="str">
            <v>Agriculture Non Fuel</v>
          </cell>
        </row>
        <row r="40">
          <cell r="A40" t="str">
            <v>Domestic products</v>
          </cell>
        </row>
        <row r="41">
          <cell r="A41" t="str">
            <v>LULUCF Emissions: Agricultural Soils And Deforestation</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tsl chart"/>
      <sheetName val="TSL peak spread chart"/>
      <sheetName val="strategy charts"/>
      <sheetName val="longtab"/>
      <sheetName val="Data"/>
      <sheetName val="table"/>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Dash_Processing"/>
      <sheetName val="LAD_CyclePopGrowth"/>
      <sheetName val="ScenarioBuilder"/>
      <sheetName val="S_Processing1"/>
      <sheetName val="S_Processing2"/>
      <sheetName val="PackageViewer"/>
      <sheetName val="PackageBuilder"/>
      <sheetName val="PB_Processing"/>
      <sheetName val="INTERVENTIONS"/>
      <sheetName val="DecayCurves"/>
      <sheetName val="Package_Details"/>
      <sheetName val="Package_Summary"/>
      <sheetName val="LAD_Baseline"/>
      <sheetName val="LAD_PopForecast"/>
      <sheetName val="LAD_IMD"/>
      <sheetName val="ModelStrcElements"/>
    </sheetNames>
    <sheetDataSet>
      <sheetData sheetId="0"/>
      <sheetData sheetId="1"/>
      <sheetData sheetId="2"/>
      <sheetData sheetId="3"/>
      <sheetData sheetId="4"/>
      <sheetData sheetId="5"/>
      <sheetData sheetId="6"/>
      <sheetData sheetId="7"/>
      <sheetData sheetId="8"/>
      <sheetData sheetId="9">
        <row r="47">
          <cell r="C47" t="str">
            <v>R49C1:R53C12</v>
          </cell>
        </row>
        <row r="60">
          <cell r="C60" t="str">
            <v>R62C1:R66C33</v>
          </cell>
        </row>
      </sheetData>
      <sheetData sheetId="10"/>
      <sheetData sheetId="11"/>
      <sheetData sheetId="12"/>
      <sheetData sheetId="13"/>
      <sheetData sheetId="14"/>
      <sheetData sheetId="15"/>
      <sheetData sheetId="16"/>
      <sheetData sheetId="17">
        <row r="3">
          <cell r="F3" t="str">
            <v>Cycle training</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5"/>
      <sheetName val="Button"/>
      <sheetName val="1997"/>
      <sheetName val="1998"/>
      <sheetName val="1999"/>
      <sheetName val="2000"/>
      <sheetName val="2001"/>
      <sheetName val="2002"/>
      <sheetName val="2003"/>
      <sheetName val="2004"/>
      <sheetName val="2005"/>
      <sheetName val="2006"/>
      <sheetName val="2007"/>
      <sheetName val="2008"/>
      <sheetName val="2009"/>
      <sheetName val="2010"/>
      <sheetName val="TIS-INDEX"/>
      <sheetName val="Admin"/>
      <sheetName val="Replacer"/>
      <sheetName val="8-01-98"/>
    </sheetNames>
    <definedNames>
      <definedName name="Dialog"/>
    </definedNames>
    <sheetDataSet>
      <sheetData sheetId="0"/>
      <sheetData sheetId="1"/>
      <sheetData sheetId="2">
        <row r="10">
          <cell r="M10" t="str">
            <v>At purchasing power parity</v>
          </cell>
        </row>
        <row r="19">
          <cell r="M19"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ckageBuilder"/>
      <sheetName val="PackageViewer"/>
      <sheetName val="LAD_Counterfactual_LGF"/>
      <sheetName val="CounterfactualViewer"/>
      <sheetName val="ScenarioBuilder"/>
      <sheetName val="Dashboard"/>
      <sheetName val="LAD_Dashboard"/>
      <sheetName val="DecayCurves"/>
      <sheetName val="INTERVENTIONS"/>
      <sheetName val="LAD_Baseline"/>
      <sheetName val="LAD_5-10PopForecast"/>
      <sheetName val="LAD_PopForecast"/>
      <sheetName val="LAD_IMD"/>
      <sheetName val="ModelStrcElements"/>
      <sheetName val="Dash_Processing"/>
      <sheetName val="S_ProcessingT.0"/>
      <sheetName val="S_Processing1"/>
      <sheetName val="S_Processing1.1"/>
      <sheetName val="S_Processing2"/>
      <sheetName val="S_Processing2.1"/>
      <sheetName val="S_Processing3"/>
      <sheetName val="S_Processing3.1"/>
      <sheetName val="S_Processing4"/>
      <sheetName val="S_Processing4.1"/>
      <sheetName val="LAD_CounterfactualA"/>
      <sheetName val="LAD_CounterfactualB"/>
      <sheetName val="LAD_CounterfactualC"/>
      <sheetName val="LAD_Counterfactual_LGF2"/>
      <sheetName val="LAD_CounterfactualTrips"/>
      <sheetName val="Package_Details"/>
      <sheetName val="Package_Summary"/>
      <sheetName val="PB_Process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L2">
            <v>100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47">
          <cell r="C47" t="str">
            <v>R49C1:R48C12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E table"/>
      <sheetName val="NSETRAF data"/>
      <sheetName val="NSEFARES"/>
    </sheetNames>
    <sheetDataSet>
      <sheetData sheetId="0"/>
      <sheetData sheetId="1">
        <row r="14">
          <cell r="D14">
            <v>6.0247999999999999</v>
          </cell>
          <cell r="F14">
            <v>6.4520999999999997</v>
          </cell>
          <cell r="H14">
            <v>12.476900000000001</v>
          </cell>
          <cell r="U14">
            <v>166</v>
          </cell>
          <cell r="AD14">
            <v>384</v>
          </cell>
        </row>
        <row r="15">
          <cell r="F15">
            <v>6.0042</v>
          </cell>
          <cell r="H15">
            <v>11.9579</v>
          </cell>
          <cell r="U15">
            <v>174</v>
          </cell>
          <cell r="AD15">
            <v>386</v>
          </cell>
        </row>
        <row r="16">
          <cell r="F16">
            <v>6.6147</v>
          </cell>
          <cell r="H16">
            <v>12.975199999999999</v>
          </cell>
          <cell r="U16">
            <v>171</v>
          </cell>
          <cell r="AD16">
            <v>401</v>
          </cell>
        </row>
        <row r="17">
          <cell r="F17">
            <v>7</v>
          </cell>
          <cell r="H17">
            <v>13.3</v>
          </cell>
          <cell r="U17">
            <v>189</v>
          </cell>
          <cell r="AD17">
            <v>421</v>
          </cell>
        </row>
        <row r="18">
          <cell r="F18">
            <v>7.3</v>
          </cell>
          <cell r="H18">
            <v>13.8</v>
          </cell>
          <cell r="U18">
            <v>207</v>
          </cell>
          <cell r="AD18">
            <v>449</v>
          </cell>
        </row>
        <row r="19">
          <cell r="F19">
            <v>8.5839999999999996</v>
          </cell>
          <cell r="H19">
            <v>15.127000000000001</v>
          </cell>
          <cell r="U19">
            <v>209</v>
          </cell>
          <cell r="AD19">
            <v>468</v>
          </cell>
        </row>
        <row r="20">
          <cell r="F20">
            <v>8.5447000000000006</v>
          </cell>
          <cell r="H20">
            <v>14.906599999999999</v>
          </cell>
          <cell r="U20">
            <v>228</v>
          </cell>
          <cell r="AD20">
            <v>473</v>
          </cell>
        </row>
        <row r="21">
          <cell r="F21">
            <v>8.2007999999999992</v>
          </cell>
          <cell r="H21">
            <v>14.8879</v>
          </cell>
          <cell r="U21">
            <v>227</v>
          </cell>
          <cell r="AD21">
            <v>458</v>
          </cell>
        </row>
        <row r="22">
          <cell r="F22">
            <v>7.8808999999999996</v>
          </cell>
          <cell r="H22">
            <v>14.324</v>
          </cell>
          <cell r="U22">
            <v>215</v>
          </cell>
          <cell r="AD22">
            <v>426</v>
          </cell>
        </row>
        <row r="23">
          <cell r="F23">
            <v>7.3</v>
          </cell>
          <cell r="H23">
            <v>13.6</v>
          </cell>
          <cell r="U23">
            <v>212</v>
          </cell>
          <cell r="AD23">
            <v>401</v>
          </cell>
        </row>
        <row r="24">
          <cell r="F24">
            <v>6.9661</v>
          </cell>
          <cell r="H24">
            <v>13.166499999999999</v>
          </cell>
          <cell r="U24">
            <v>206</v>
          </cell>
          <cell r="AD24">
            <v>382</v>
          </cell>
        </row>
      </sheetData>
      <sheetData sheetId="2">
        <row r="33">
          <cell r="B33">
            <v>1980</v>
          </cell>
          <cell r="C33">
            <v>122.29629999999999</v>
          </cell>
        </row>
        <row r="35">
          <cell r="C35">
            <v>156.6122264</v>
          </cell>
        </row>
        <row r="37">
          <cell r="C37">
            <v>179.6367294764224</v>
          </cell>
          <cell r="H37">
            <v>93.299802417649602</v>
          </cell>
        </row>
        <row r="38">
          <cell r="C38">
            <v>192.57057399872483</v>
          </cell>
          <cell r="H38">
            <v>94.512908357305108</v>
          </cell>
        </row>
        <row r="39">
          <cell r="C39">
            <v>207.20593762262791</v>
          </cell>
        </row>
        <row r="40">
          <cell r="C40">
            <v>217.35902856613666</v>
          </cell>
        </row>
        <row r="41">
          <cell r="C41">
            <v>230.83528833723713</v>
          </cell>
        </row>
        <row r="42">
          <cell r="C42">
            <v>252.07213486426298</v>
          </cell>
        </row>
        <row r="44">
          <cell r="C44">
            <v>303.32200552198475</v>
          </cell>
        </row>
        <row r="45">
          <cell r="C45">
            <v>326.14173346104013</v>
          </cell>
        </row>
        <row r="46">
          <cell r="C46">
            <v>333.49422120841069</v>
          </cell>
        </row>
        <row r="55">
          <cell r="C55">
            <v>182.87019060699799</v>
          </cell>
        </row>
        <row r="56">
          <cell r="C56">
            <v>196.22941490470058</v>
          </cell>
        </row>
        <row r="57">
          <cell r="C57">
            <v>209.74421035850511</v>
          </cell>
        </row>
        <row r="58">
          <cell r="C58">
            <v>220.7280935089118</v>
          </cell>
        </row>
        <row r="59">
          <cell r="C59">
            <v>236.14449996899359</v>
          </cell>
        </row>
        <row r="60">
          <cell r="C60">
            <v>255.97925295465907</v>
          </cell>
        </row>
        <row r="61">
          <cell r="C61">
            <v>282.26495707010213</v>
          </cell>
        </row>
        <row r="62">
          <cell r="C62">
            <v>309.1675086264076</v>
          </cell>
        </row>
        <row r="63">
          <cell r="C63">
            <v>333.00537524269345</v>
          </cell>
        </row>
        <row r="64">
          <cell r="C64">
            <v>358.47547983006444</v>
          </cell>
        </row>
        <row r="65">
          <cell r="C65">
            <v>378.51936508719649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_Demand"/>
      <sheetName val="Archived"/>
    </sheetNames>
    <sheetDataSet>
      <sheetData sheetId="0"/>
      <sheetData sheetId="1">
        <row r="8">
          <cell r="B8" t="str">
            <v>..\..\..\..\Projects\Trend Comparisons\20050518 Complete set of graphs (KA).xls</v>
          </cell>
        </row>
        <row r="87">
          <cell r="A87" t="str">
            <v>Table - trends in rolling average weekday traffic flows</v>
          </cell>
        </row>
        <row r="273">
          <cell r="A273" t="str">
            <v>Goods vehicle kms travelled</v>
          </cell>
        </row>
        <row r="274">
          <cell r="A274" t="str">
            <v>DfT traffic census</v>
          </cell>
        </row>
        <row r="353">
          <cell r="A353" t="str">
            <v>Indicative London Trends showing mode shares 1999 to 2005</v>
          </cell>
        </row>
        <row r="397">
          <cell r="A397">
            <v>2002</v>
          </cell>
        </row>
        <row r="405">
          <cell r="A405" t="str">
            <v xml:space="preserve">Mode share from LTDS </v>
          </cell>
        </row>
        <row r="410">
          <cell r="A410">
            <v>1997</v>
          </cell>
        </row>
        <row r="643">
          <cell r="A643" t="str">
            <v>Index of cycle flows on the TLRN</v>
          </cell>
        </row>
        <row r="647">
          <cell r="A647" t="str">
            <v>London sector cycle counts</v>
          </cell>
        </row>
        <row r="651">
          <cell r="A651" t="str">
            <v xml:space="preserve">Number of walking trips per person </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alidation Lists"/>
      <sheetName val="TMDashboard_Summary "/>
      <sheetName val="LTISIncidents NEW"/>
      <sheetName val="TOCU Graphs"/>
      <sheetName val="Bus Data"/>
      <sheetName val="TP Data"/>
      <sheetName val="TE data"/>
      <sheetName val="BE data"/>
      <sheetName val="PostWEZ Traffic into Cen Lon"/>
      <sheetName val="Traffic into Cen Lon Pds"/>
      <sheetName val="PostWEZ Traffic intoWEZ"/>
      <sheetName val="PostWEZ Traffic in Cen Lon"/>
      <sheetName val="PostWEZ Traffic I &amp; O Lon"/>
      <sheetName val="Traffic Inner &amp; Outer Lon"/>
      <sheetName val="J_Reliability"/>
      <sheetName val="TLRNCongestion"/>
      <sheetName val="Congestion"/>
      <sheetName val="CC_PCN"/>
      <sheetName val="FPN for noticing offences"/>
      <sheetName val="Emergency Callouts"/>
      <sheetName val="Guardrail Removed"/>
      <sheetName val="Percent_Defects_Repaired"/>
      <sheetName val="Streetlights"/>
      <sheetName val="Traffic Signals"/>
      <sheetName val="Casualties"/>
      <sheetName val="All_Pedal_Cycles_info"/>
      <sheetName val="Ped Cross Road"/>
      <sheetName val="Other Annual CSS"/>
      <sheetName val="LowFloorBusStops"/>
      <sheetName val="Walking Indicator"/>
      <sheetName val="Inclusion"/>
      <sheetName val="Directorate_KPI_Summary"/>
      <sheetName val="Chart1"/>
      <sheetName val="Chart2"/>
      <sheetName val="Chart3"/>
      <sheetName val="BMR SCORECARD"/>
      <sheetName val="Chart4"/>
      <sheetName val="Chart5"/>
      <sheetName val="Chart6"/>
      <sheetName val="Correlation Charts"/>
      <sheetName val="Correlations"/>
      <sheetName val="LTIS Data"/>
      <sheetName val="TMDashboard_Summary  Period 1"/>
      <sheetName val="OLD TP Data set"/>
      <sheetName val="Directorate_KPI_Summary ORGINAL"/>
    </sheetNames>
    <sheetDataSet>
      <sheetData sheetId="0" refreshError="1"/>
      <sheetData sheetId="1" refreshError="1"/>
      <sheetData sheetId="2" refreshError="1"/>
      <sheetData sheetId="3" refreshError="1"/>
      <sheetData sheetId="4" refreshError="1"/>
      <sheetData sheetId="5"/>
      <sheetData sheetId="6">
        <row r="13">
          <cell r="A13" t="str">
            <v>Ratio TLM TOCU vs Non TOCU TLM</v>
          </cell>
        </row>
        <row r="91">
          <cell r="A91" t="str">
            <v>Centrecomm Calls for Anti-social Behaviour</v>
          </cell>
        </row>
        <row r="177">
          <cell r="A177" t="str">
            <v>Total Number of Arrests</v>
          </cell>
        </row>
        <row r="290">
          <cell r="A290" t="str">
            <v>Recorded crimes per million passenger journeys - buses</v>
          </cell>
        </row>
        <row r="355">
          <cell r="A355" t="str">
            <v>Recorded crimes per million passenger journeys - L area (LU + DLR)</v>
          </cell>
        </row>
      </sheetData>
      <sheetData sheetId="7">
        <row r="12">
          <cell r="A12" t="str">
            <v>Bus Lane PCNs Issued</v>
          </cell>
        </row>
        <row r="103">
          <cell r="A103" t="str">
            <v>Bus Lane PCNs Appeal Rate</v>
          </cell>
        </row>
        <row r="179">
          <cell r="A179" t="str">
            <v>Bus Lane PCNs Representation Rate</v>
          </cell>
        </row>
      </sheetData>
      <sheetData sheetId="8">
        <row r="10">
          <cell r="A10" t="str">
            <v>Percentage of Ticketing Irregularity Reports</v>
          </cell>
        </row>
      </sheetData>
      <sheetData sheetId="9" refreshError="1"/>
      <sheetData sheetId="10">
        <row r="11">
          <cell r="A11" t="str">
            <v>Traffic Entering Central London (Major Roads) during charging hours 07:00 - 18:30 - Excluding 2 wheelers</v>
          </cell>
        </row>
      </sheetData>
      <sheetData sheetId="11" refreshError="1"/>
      <sheetData sheetId="12" refreshError="1"/>
      <sheetData sheetId="13" refreshError="1"/>
      <sheetData sheetId="14">
        <row r="15">
          <cell r="A15" t="str">
            <v>Traffic in Central London (Major Roads) - 24 hour, weekday average flow.</v>
          </cell>
        </row>
        <row r="95">
          <cell r="A95" t="str">
            <v>Traffic in Central London (Major Roads) -charging hours (07:00 - 18:30) weekday average flow.</v>
          </cell>
        </row>
        <row r="174">
          <cell r="A174" t="str">
            <v>Traffic in Inner London (Major Roads) - 24 hour, weekday average flow</v>
          </cell>
        </row>
        <row r="256">
          <cell r="A256" t="str">
            <v>Traffic in Outer London (Major Roads) - 24 hour, weekday average flow</v>
          </cell>
        </row>
      </sheetData>
      <sheetData sheetId="15" refreshError="1"/>
      <sheetData sheetId="16" refreshError="1"/>
      <sheetData sheetId="17" refreshError="1"/>
      <sheetData sheetId="18">
        <row r="15">
          <cell r="A15" t="str">
            <v>Congestion Charging Income</v>
          </cell>
        </row>
        <row r="119">
          <cell r="A119" t="str">
            <v>CC Call Centre Queuing TIme</v>
          </cell>
        </row>
        <row r="224">
          <cell r="A224" t="str">
            <v>Penalty Charge Notice Income</v>
          </cell>
        </row>
        <row r="329">
          <cell r="A329" t="str">
            <v>Representations as a Percentage of PCNs Issued</v>
          </cell>
        </row>
        <row r="434">
          <cell r="A434" t="str">
            <v>Appeals as a Percentage of PCNs Issued</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ow r="8">
          <cell r="A8" t="str">
            <v>Cycle Counts for TLRN</v>
          </cell>
        </row>
        <row r="10">
          <cell r="A10" t="str">
            <v>Cycling TLRN - Annual levels and year on year growth - Annual</v>
          </cell>
        </row>
        <row r="12">
          <cell r="A12" t="str">
            <v>Cycling TLRN  - Setting targets</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afetyCharts"/>
    </sheetNames>
    <sheetDataSet>
      <sheetData sheetId="0"/>
      <sheetData sheetId="1">
        <row r="5">
          <cell r="A5" t="str">
            <v>KPI 31 Killed and Seriously injured Londonwide by transport mode</v>
          </cell>
        </row>
        <row r="8">
          <cell r="A8" t="str">
            <v>Chart L Total Annual KSI Londonwide</v>
          </cell>
        </row>
        <row r="12">
          <cell r="A12" t="str">
            <v>KPI 32 Killed and seriously injured on the TLRN by transport mode</v>
          </cell>
        </row>
        <row r="15">
          <cell r="A15" t="str">
            <v>Chart N Total Annual KSI TLRN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l table"/>
      <sheetName val="raw dat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
      <sheetName val="Flysheet"/>
      <sheetName val="StandardSheet"/>
      <sheetName val="CellStyles"/>
    </sheetNames>
    <sheetDataSet>
      <sheetData sheetId="0"/>
      <sheetData sheetId="1">
        <row r="8">
          <cell r="D8" t="str">
            <v>[Client name]</v>
          </cell>
        </row>
        <row r="11">
          <cell r="D11">
            <v>0</v>
          </cell>
        </row>
        <row r="74">
          <cell r="G74">
            <v>1</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_Data"/>
      <sheetName val="Eccles ML"/>
      <sheetName val="Bury ML"/>
      <sheetName val="Altrincham ML"/>
      <sheetName val="Lookup tables"/>
      <sheetName val="Totals"/>
      <sheetName val="Totals JCM"/>
    </sheetNames>
    <sheetDataSet>
      <sheetData sheetId="0"/>
      <sheetData sheetId="1"/>
      <sheetData sheetId="2"/>
      <sheetData sheetId="3"/>
      <sheetData sheetId="4">
        <row r="3">
          <cell r="A3">
            <v>1</v>
          </cell>
          <cell r="B3" t="str">
            <v>PICCADILLY</v>
          </cell>
          <cell r="C3">
            <v>0</v>
          </cell>
          <cell r="D3" t="str">
            <v>City Centre</v>
          </cell>
          <cell r="M3">
            <v>1</v>
          </cell>
          <cell r="N3" t="str">
            <v>Monday</v>
          </cell>
          <cell r="P3">
            <v>1</v>
          </cell>
          <cell r="Q3" t="str">
            <v>Inbound to Manchester</v>
          </cell>
        </row>
        <row r="4">
          <cell r="A4">
            <v>2</v>
          </cell>
          <cell r="B4" t="str">
            <v>VICTORIA</v>
          </cell>
          <cell r="C4">
            <v>1</v>
          </cell>
          <cell r="D4" t="str">
            <v>Rochdale &amp; Oldham</v>
          </cell>
          <cell r="M4">
            <v>2</v>
          </cell>
          <cell r="N4" t="str">
            <v>Tuesday</v>
          </cell>
          <cell r="P4">
            <v>2</v>
          </cell>
          <cell r="Q4" t="str">
            <v>Outbound from Manchester</v>
          </cell>
        </row>
        <row r="5">
          <cell r="A5">
            <v>3</v>
          </cell>
          <cell r="B5" t="str">
            <v>DEANSGATE</v>
          </cell>
          <cell r="C5">
            <v>2</v>
          </cell>
          <cell r="D5" t="str">
            <v>Ashton</v>
          </cell>
          <cell r="M5">
            <v>3</v>
          </cell>
          <cell r="N5" t="str">
            <v>Wednesday</v>
          </cell>
          <cell r="P5">
            <v>3</v>
          </cell>
          <cell r="Q5" t="str">
            <v>To Stalybridge</v>
          </cell>
        </row>
        <row r="6">
          <cell r="A6">
            <v>4</v>
          </cell>
          <cell r="B6" t="str">
            <v>OXFORD ROAD</v>
          </cell>
          <cell r="C6">
            <v>3</v>
          </cell>
          <cell r="D6" t="str">
            <v>Marple &amp; Glossop</v>
          </cell>
          <cell r="M6">
            <v>4</v>
          </cell>
          <cell r="N6" t="str">
            <v>Thursday</v>
          </cell>
          <cell r="P6">
            <v>4</v>
          </cell>
          <cell r="Q6" t="str">
            <v>To Stockport</v>
          </cell>
        </row>
        <row r="7">
          <cell r="A7">
            <v>5</v>
          </cell>
          <cell r="B7" t="str">
            <v>SALFORD</v>
          </cell>
          <cell r="C7">
            <v>4</v>
          </cell>
          <cell r="D7" t="str">
            <v>Stockport &amp; Styal</v>
          </cell>
          <cell r="M7">
            <v>5</v>
          </cell>
          <cell r="N7" t="str">
            <v>Friday</v>
          </cell>
          <cell r="P7">
            <v>5</v>
          </cell>
          <cell r="Q7" t="str">
            <v>Cross-Boundary Inbound</v>
          </cell>
        </row>
        <row r="8">
          <cell r="A8">
            <v>6</v>
          </cell>
          <cell r="B8" t="str">
            <v>AIRPORT</v>
          </cell>
          <cell r="C8">
            <v>5</v>
          </cell>
          <cell r="D8" t="str">
            <v>Styal</v>
          </cell>
          <cell r="M8">
            <v>6</v>
          </cell>
          <cell r="N8" t="str">
            <v>Saturday</v>
          </cell>
          <cell r="P8">
            <v>6</v>
          </cell>
          <cell r="Q8" t="str">
            <v>Cross-Boundary Outbound</v>
          </cell>
        </row>
        <row r="9">
          <cell r="A9">
            <v>600</v>
          </cell>
          <cell r="B9" t="str">
            <v>BLACKBURN</v>
          </cell>
          <cell r="C9">
            <v>6</v>
          </cell>
          <cell r="D9" t="str">
            <v>Altrincham ML</v>
          </cell>
          <cell r="M9">
            <v>7</v>
          </cell>
          <cell r="N9" t="str">
            <v>Sunday</v>
          </cell>
        </row>
        <row r="10">
          <cell r="A10">
            <v>601</v>
          </cell>
          <cell r="B10" t="str">
            <v>MACCLESFIELD</v>
          </cell>
          <cell r="C10">
            <v>7</v>
          </cell>
          <cell r="D10" t="str">
            <v>Irlam</v>
          </cell>
        </row>
        <row r="11">
          <cell r="A11">
            <v>700</v>
          </cell>
          <cell r="B11" t="str">
            <v>WIGAN NORTH WESTERN</v>
          </cell>
          <cell r="C11">
            <v>8</v>
          </cell>
          <cell r="D11" t="str">
            <v>Eccles</v>
          </cell>
        </row>
        <row r="12">
          <cell r="A12">
            <v>701</v>
          </cell>
          <cell r="B12" t="str">
            <v>LITTLEBOROUGH</v>
          </cell>
          <cell r="C12">
            <v>9</v>
          </cell>
          <cell r="D12" t="str">
            <v>Wigan &amp; Bolton</v>
          </cell>
        </row>
        <row r="13">
          <cell r="A13">
            <v>702</v>
          </cell>
          <cell r="B13" t="str">
            <v>ROCHDALE</v>
          </cell>
          <cell r="C13">
            <v>10</v>
          </cell>
          <cell r="D13" t="str">
            <v>Bury ML</v>
          </cell>
          <cell r="P13">
            <v>1</v>
          </cell>
          <cell r="Q13" t="str">
            <v>Fine</v>
          </cell>
        </row>
        <row r="14">
          <cell r="A14">
            <v>703</v>
          </cell>
          <cell r="B14" t="str">
            <v>CASTLETON</v>
          </cell>
          <cell r="C14">
            <v>11</v>
          </cell>
          <cell r="D14" t="str">
            <v>Stalybridge</v>
          </cell>
          <cell r="P14">
            <v>2</v>
          </cell>
          <cell r="Q14" t="str">
            <v>Raining</v>
          </cell>
        </row>
        <row r="15">
          <cell r="A15">
            <v>704</v>
          </cell>
          <cell r="B15" t="str">
            <v>MOSTON</v>
          </cell>
          <cell r="C15">
            <v>12</v>
          </cell>
          <cell r="D15" t="str">
            <v>Eccles ML</v>
          </cell>
          <cell r="P15">
            <v>3</v>
          </cell>
          <cell r="Q15" t="str">
            <v>Snowing</v>
          </cell>
        </row>
        <row r="16">
          <cell r="A16">
            <v>705</v>
          </cell>
          <cell r="B16" t="str">
            <v>MILES PLATTING</v>
          </cell>
          <cell r="P16">
            <v>4</v>
          </cell>
          <cell r="Q16" t="str">
            <v>Foggy</v>
          </cell>
        </row>
        <row r="17">
          <cell r="A17">
            <v>706</v>
          </cell>
          <cell r="B17" t="str">
            <v>MILNROW</v>
          </cell>
          <cell r="P17">
            <v>5</v>
          </cell>
          <cell r="Q17" t="str">
            <v>Windy</v>
          </cell>
        </row>
        <row r="18">
          <cell r="A18">
            <v>707</v>
          </cell>
          <cell r="B18" t="str">
            <v>NEW HEY</v>
          </cell>
          <cell r="P18">
            <v>6</v>
          </cell>
          <cell r="Q18" t="str">
            <v>Very Cold</v>
          </cell>
        </row>
        <row r="19">
          <cell r="A19">
            <v>708</v>
          </cell>
          <cell r="B19" t="str">
            <v>SHAW</v>
          </cell>
          <cell r="P19">
            <v>7</v>
          </cell>
          <cell r="Q19" t="str">
            <v>Unknown</v>
          </cell>
        </row>
        <row r="20">
          <cell r="A20">
            <v>710</v>
          </cell>
          <cell r="B20" t="str">
            <v>OLDHAM MUMPS</v>
          </cell>
        </row>
        <row r="21">
          <cell r="A21">
            <v>711</v>
          </cell>
          <cell r="B21" t="str">
            <v>OLDHAM WERNETH</v>
          </cell>
        </row>
        <row r="22">
          <cell r="A22">
            <v>712</v>
          </cell>
          <cell r="B22" t="str">
            <v>HOLLINWOOD</v>
          </cell>
        </row>
        <row r="23">
          <cell r="A23">
            <v>713</v>
          </cell>
          <cell r="B23" t="str">
            <v>FAILSWORTH</v>
          </cell>
        </row>
        <row r="24">
          <cell r="A24">
            <v>714</v>
          </cell>
          <cell r="B24" t="str">
            <v>DEAN LANE</v>
          </cell>
        </row>
        <row r="25">
          <cell r="A25">
            <v>715</v>
          </cell>
          <cell r="B25" t="str">
            <v>GREENFIELD</v>
          </cell>
        </row>
        <row r="26">
          <cell r="A26">
            <v>716</v>
          </cell>
          <cell r="B26" t="str">
            <v>MOSSLEY</v>
          </cell>
        </row>
        <row r="27">
          <cell r="A27">
            <v>717</v>
          </cell>
          <cell r="B27" t="str">
            <v>STALYBRIDGE</v>
          </cell>
        </row>
        <row r="28">
          <cell r="A28">
            <v>718</v>
          </cell>
          <cell r="B28" t="str">
            <v>ASHTON</v>
          </cell>
        </row>
        <row r="29">
          <cell r="A29">
            <v>719</v>
          </cell>
          <cell r="B29" t="str">
            <v>PARK</v>
          </cell>
        </row>
        <row r="30">
          <cell r="A30">
            <v>720</v>
          </cell>
          <cell r="B30" t="str">
            <v>BRINNINGTON</v>
          </cell>
        </row>
        <row r="31">
          <cell r="A31">
            <v>721</v>
          </cell>
          <cell r="B31" t="str">
            <v>ARDWICK</v>
          </cell>
        </row>
        <row r="32">
          <cell r="A32">
            <v>722</v>
          </cell>
          <cell r="B32" t="str">
            <v>HATTERSLEY</v>
          </cell>
        </row>
        <row r="33">
          <cell r="A33">
            <v>723</v>
          </cell>
          <cell r="B33" t="str">
            <v>BROADBOTTOM</v>
          </cell>
        </row>
        <row r="34">
          <cell r="A34">
            <v>725</v>
          </cell>
          <cell r="B34" t="str">
            <v>NEWTON</v>
          </cell>
        </row>
        <row r="35">
          <cell r="A35">
            <v>726</v>
          </cell>
          <cell r="B35" t="str">
            <v xml:space="preserve">GUIDE BRIDGE                </v>
          </cell>
        </row>
        <row r="36">
          <cell r="A36">
            <v>727</v>
          </cell>
          <cell r="B36" t="str">
            <v>FAIRFIELD</v>
          </cell>
        </row>
        <row r="37">
          <cell r="A37">
            <v>728</v>
          </cell>
          <cell r="B37" t="str">
            <v>GORTON</v>
          </cell>
        </row>
        <row r="38">
          <cell r="A38">
            <v>729</v>
          </cell>
          <cell r="B38" t="str">
            <v>MARPLE</v>
          </cell>
        </row>
        <row r="39">
          <cell r="A39">
            <v>730</v>
          </cell>
          <cell r="B39" t="str">
            <v>ROSE HILL</v>
          </cell>
        </row>
        <row r="40">
          <cell r="A40">
            <v>731</v>
          </cell>
          <cell r="B40" t="str">
            <v>ROMILEY</v>
          </cell>
        </row>
        <row r="41">
          <cell r="A41">
            <v>732</v>
          </cell>
          <cell r="B41" t="str">
            <v>BREDBURY</v>
          </cell>
        </row>
        <row r="42">
          <cell r="A42">
            <v>733</v>
          </cell>
          <cell r="B42" t="str">
            <v>REDDISH NORTH</v>
          </cell>
        </row>
        <row r="43">
          <cell r="A43">
            <v>734</v>
          </cell>
          <cell r="B43" t="str">
            <v>BELLE VUE</v>
          </cell>
        </row>
        <row r="44">
          <cell r="A44">
            <v>735</v>
          </cell>
          <cell r="B44" t="str">
            <v>ASHBURYS</v>
          </cell>
        </row>
        <row r="45">
          <cell r="A45">
            <v>736</v>
          </cell>
          <cell r="B45" t="str">
            <v>WOODLEY</v>
          </cell>
        </row>
        <row r="46">
          <cell r="A46">
            <v>737</v>
          </cell>
          <cell r="B46" t="str">
            <v>HYDE CENTRAL</v>
          </cell>
        </row>
        <row r="47">
          <cell r="A47">
            <v>738</v>
          </cell>
          <cell r="B47" t="str">
            <v>HYDE NORTH</v>
          </cell>
        </row>
        <row r="48">
          <cell r="A48">
            <v>739</v>
          </cell>
          <cell r="B48" t="str">
            <v>MIDDLEWOOD</v>
          </cell>
        </row>
        <row r="49">
          <cell r="A49">
            <v>740</v>
          </cell>
          <cell r="B49" t="str">
            <v>HAZEL GROVE</v>
          </cell>
        </row>
        <row r="50">
          <cell r="A50">
            <v>741</v>
          </cell>
          <cell r="B50" t="str">
            <v>DAVENPORT</v>
          </cell>
        </row>
        <row r="51">
          <cell r="A51">
            <v>742</v>
          </cell>
          <cell r="B51" t="str">
            <v>BRAMHALL</v>
          </cell>
        </row>
        <row r="52">
          <cell r="A52">
            <v>743</v>
          </cell>
          <cell r="B52" t="str">
            <v>CHEADLE HULME</v>
          </cell>
        </row>
        <row r="53">
          <cell r="A53">
            <v>744</v>
          </cell>
          <cell r="B53" t="str">
            <v>STOCKPORT</v>
          </cell>
        </row>
        <row r="54">
          <cell r="A54">
            <v>745</v>
          </cell>
          <cell r="B54" t="str">
            <v>HEATON CHAPEL</v>
          </cell>
        </row>
        <row r="55">
          <cell r="A55">
            <v>746</v>
          </cell>
          <cell r="B55" t="str">
            <v>LEVENSHULME</v>
          </cell>
        </row>
        <row r="56">
          <cell r="A56">
            <v>747</v>
          </cell>
          <cell r="B56" t="str">
            <v>HEALD GREEN</v>
          </cell>
        </row>
        <row r="57">
          <cell r="A57">
            <v>748</v>
          </cell>
          <cell r="B57" t="str">
            <v>GATLEY</v>
          </cell>
        </row>
        <row r="58">
          <cell r="A58">
            <v>749</v>
          </cell>
          <cell r="B58" t="str">
            <v>EAST DIDSBURY</v>
          </cell>
        </row>
        <row r="59">
          <cell r="A59">
            <v>750</v>
          </cell>
          <cell r="B59" t="str">
            <v>BURNAGE</v>
          </cell>
        </row>
        <row r="60">
          <cell r="A60">
            <v>751</v>
          </cell>
          <cell r="B60" t="str">
            <v>MAULDETH ROAD</v>
          </cell>
        </row>
        <row r="61">
          <cell r="A61">
            <v>752</v>
          </cell>
          <cell r="B61" t="str">
            <v>HALE</v>
          </cell>
        </row>
        <row r="62">
          <cell r="A62">
            <v>753</v>
          </cell>
          <cell r="B62" t="str">
            <v>ALTRINCHAM</v>
          </cell>
        </row>
        <row r="63">
          <cell r="A63">
            <v>754</v>
          </cell>
          <cell r="B63" t="str">
            <v>NAVIGATION ROAD</v>
          </cell>
        </row>
        <row r="64">
          <cell r="A64">
            <v>755</v>
          </cell>
          <cell r="B64" t="str">
            <v>TIMPERLEY</v>
          </cell>
        </row>
        <row r="65">
          <cell r="A65">
            <v>756</v>
          </cell>
          <cell r="B65" t="str">
            <v>BROOKLANDS</v>
          </cell>
        </row>
        <row r="66">
          <cell r="A66">
            <v>757</v>
          </cell>
          <cell r="B66" t="str">
            <v>ECCLES</v>
          </cell>
        </row>
        <row r="67">
          <cell r="A67">
            <v>758</v>
          </cell>
          <cell r="B67" t="str">
            <v>SALE</v>
          </cell>
        </row>
        <row r="68">
          <cell r="A68">
            <v>759</v>
          </cell>
          <cell r="B68" t="str">
            <v>DANE ROAD</v>
          </cell>
        </row>
        <row r="69">
          <cell r="A69">
            <v>760</v>
          </cell>
          <cell r="B69" t="str">
            <v>STRETFORD</v>
          </cell>
        </row>
        <row r="70">
          <cell r="A70">
            <v>761</v>
          </cell>
          <cell r="B70" t="str">
            <v>OLD TRAFFORD</v>
          </cell>
        </row>
        <row r="71">
          <cell r="A71">
            <v>762</v>
          </cell>
          <cell r="B71" t="str">
            <v>TRAFFORD BAR</v>
          </cell>
        </row>
        <row r="72">
          <cell r="A72">
            <v>763</v>
          </cell>
          <cell r="B72" t="str">
            <v>IRLAM</v>
          </cell>
        </row>
        <row r="73">
          <cell r="A73">
            <v>764</v>
          </cell>
          <cell r="B73" t="str">
            <v>FLIXTON</v>
          </cell>
        </row>
        <row r="74">
          <cell r="A74">
            <v>765</v>
          </cell>
          <cell r="B74" t="str">
            <v>CHASSEN ROAD</v>
          </cell>
        </row>
        <row r="75">
          <cell r="A75">
            <v>766</v>
          </cell>
          <cell r="B75" t="str">
            <v>URMSTON</v>
          </cell>
        </row>
        <row r="76">
          <cell r="A76">
            <v>767</v>
          </cell>
          <cell r="B76" t="str">
            <v>HUMPHREY PARK</v>
          </cell>
        </row>
        <row r="77">
          <cell r="A77">
            <v>768</v>
          </cell>
          <cell r="B77" t="str">
            <v>TRAFFORD PARK</v>
          </cell>
        </row>
        <row r="78">
          <cell r="A78">
            <v>769</v>
          </cell>
          <cell r="B78" t="str">
            <v>PATRICROFT</v>
          </cell>
        </row>
        <row r="79">
          <cell r="A79">
            <v>770</v>
          </cell>
          <cell r="B79" t="str">
            <v>ORRELL</v>
          </cell>
        </row>
        <row r="80">
          <cell r="A80">
            <v>771</v>
          </cell>
          <cell r="B80" t="str">
            <v>PEMBERTON</v>
          </cell>
        </row>
        <row r="81">
          <cell r="A81">
            <v>772</v>
          </cell>
          <cell r="B81" t="str">
            <v>GATHURST</v>
          </cell>
        </row>
        <row r="82">
          <cell r="A82">
            <v>773</v>
          </cell>
          <cell r="B82" t="str">
            <v>WIGAN WALLGATE</v>
          </cell>
        </row>
        <row r="83">
          <cell r="A83">
            <v>774</v>
          </cell>
          <cell r="B83" t="str">
            <v>INCE</v>
          </cell>
        </row>
        <row r="84">
          <cell r="A84">
            <v>775</v>
          </cell>
          <cell r="B84" t="str">
            <v>HINDLEY</v>
          </cell>
        </row>
        <row r="85">
          <cell r="A85">
            <v>776</v>
          </cell>
          <cell r="B85" t="str">
            <v>DAISY HILL</v>
          </cell>
        </row>
        <row r="86">
          <cell r="A86">
            <v>777</v>
          </cell>
          <cell r="B86" t="str">
            <v>ATHERTON</v>
          </cell>
        </row>
        <row r="87">
          <cell r="A87">
            <v>778</v>
          </cell>
          <cell r="B87" t="str">
            <v>WALKDEN</v>
          </cell>
        </row>
        <row r="88">
          <cell r="A88">
            <v>779</v>
          </cell>
          <cell r="B88" t="str">
            <v>MOORSIDE</v>
          </cell>
        </row>
        <row r="89">
          <cell r="A89">
            <v>780</v>
          </cell>
          <cell r="B89" t="str">
            <v>SWINTON</v>
          </cell>
        </row>
        <row r="90">
          <cell r="A90">
            <v>781</v>
          </cell>
          <cell r="B90" t="str">
            <v>BROMLEY CROSS</v>
          </cell>
        </row>
        <row r="91">
          <cell r="A91">
            <v>782</v>
          </cell>
          <cell r="B91" t="str">
            <v>BOLTON</v>
          </cell>
        </row>
        <row r="92">
          <cell r="A92">
            <v>783</v>
          </cell>
          <cell r="B92" t="str">
            <v>MOSES GATE</v>
          </cell>
        </row>
        <row r="93">
          <cell r="A93">
            <v>784</v>
          </cell>
          <cell r="B93" t="str">
            <v>FARNWORTH</v>
          </cell>
        </row>
        <row r="94">
          <cell r="A94">
            <v>785</v>
          </cell>
          <cell r="B94" t="str">
            <v>KEARSLEY</v>
          </cell>
        </row>
        <row r="95">
          <cell r="A95">
            <v>786</v>
          </cell>
          <cell r="B95" t="str">
            <v>CLIFTON</v>
          </cell>
        </row>
        <row r="96">
          <cell r="A96">
            <v>787</v>
          </cell>
          <cell r="B96" t="str">
            <v>WESTHOUGHTON</v>
          </cell>
        </row>
        <row r="97">
          <cell r="A97">
            <v>788</v>
          </cell>
          <cell r="B97" t="str">
            <v>BLACKROD</v>
          </cell>
        </row>
        <row r="98">
          <cell r="A98">
            <v>789</v>
          </cell>
          <cell r="B98" t="str">
            <v xml:space="preserve">BURY INTERCHANGE                   </v>
          </cell>
        </row>
        <row r="99">
          <cell r="A99">
            <v>790</v>
          </cell>
          <cell r="B99" t="str">
            <v xml:space="preserve">RADCLIFFE                  </v>
          </cell>
        </row>
        <row r="100">
          <cell r="A100">
            <v>791</v>
          </cell>
          <cell r="B100" t="str">
            <v xml:space="preserve">WHITEFIELD                  </v>
          </cell>
        </row>
        <row r="101">
          <cell r="A101">
            <v>792</v>
          </cell>
          <cell r="B101" t="str">
            <v xml:space="preserve">BESSES O'TH'BARN            </v>
          </cell>
        </row>
        <row r="102">
          <cell r="A102">
            <v>793</v>
          </cell>
          <cell r="B102" t="str">
            <v xml:space="preserve">PRESTWICH                   </v>
          </cell>
        </row>
        <row r="103">
          <cell r="A103">
            <v>794</v>
          </cell>
          <cell r="B103" t="str">
            <v xml:space="preserve">HEATON PARK                 </v>
          </cell>
        </row>
        <row r="104">
          <cell r="A104">
            <v>795</v>
          </cell>
          <cell r="B104" t="str">
            <v xml:space="preserve">BOWKER VALE                 </v>
          </cell>
        </row>
        <row r="105">
          <cell r="A105">
            <v>796</v>
          </cell>
          <cell r="B105" t="str">
            <v xml:space="preserve">CRUMPSALL                   </v>
          </cell>
        </row>
        <row r="106">
          <cell r="A106">
            <v>797</v>
          </cell>
          <cell r="B106" t="str">
            <v xml:space="preserve">WOODLANDS ROAD              </v>
          </cell>
        </row>
        <row r="107">
          <cell r="A107">
            <v>798</v>
          </cell>
          <cell r="B107" t="str">
            <v>HORWICH PARKWAY</v>
          </cell>
        </row>
        <row r="108">
          <cell r="A108">
            <v>801</v>
          </cell>
          <cell r="B108" t="str">
            <v>GLOSSOP</v>
          </cell>
        </row>
        <row r="109">
          <cell r="A109">
            <v>802</v>
          </cell>
          <cell r="B109" t="str">
            <v>HADFIELD</v>
          </cell>
        </row>
        <row r="110">
          <cell r="A110">
            <v>803</v>
          </cell>
          <cell r="B110" t="str">
            <v>DINTING</v>
          </cell>
        </row>
        <row r="111">
          <cell r="A111">
            <v>804</v>
          </cell>
          <cell r="B111" t="str">
            <v>NEW MILLS CENTRAL</v>
          </cell>
        </row>
        <row r="112">
          <cell r="A112">
            <v>805</v>
          </cell>
          <cell r="B112" t="str">
            <v>STRINES</v>
          </cell>
        </row>
        <row r="113">
          <cell r="A113">
            <v>806</v>
          </cell>
          <cell r="B113" t="str">
            <v>BUXTON</v>
          </cell>
        </row>
        <row r="114">
          <cell r="A114">
            <v>807</v>
          </cell>
          <cell r="B114" t="str">
            <v>DOVE HOLES</v>
          </cell>
        </row>
        <row r="115">
          <cell r="A115">
            <v>808</v>
          </cell>
          <cell r="B115" t="str">
            <v>CHAPEL-EN-LE-FRITH</v>
          </cell>
        </row>
        <row r="116">
          <cell r="A116">
            <v>809</v>
          </cell>
          <cell r="B116" t="str">
            <v>WHALEY BRIDGE</v>
          </cell>
        </row>
        <row r="117">
          <cell r="A117">
            <v>810</v>
          </cell>
          <cell r="B117" t="str">
            <v>FURNESS VALE</v>
          </cell>
        </row>
        <row r="118">
          <cell r="A118">
            <v>811</v>
          </cell>
          <cell r="B118" t="str">
            <v>NEW MILLS NORTH</v>
          </cell>
        </row>
        <row r="119">
          <cell r="A119">
            <v>812</v>
          </cell>
          <cell r="B119" t="str">
            <v>DISLEY</v>
          </cell>
        </row>
        <row r="120">
          <cell r="A120">
            <v>819</v>
          </cell>
          <cell r="B120" t="str">
            <v>PRESTBURY</v>
          </cell>
        </row>
        <row r="121">
          <cell r="A121">
            <v>820</v>
          </cell>
          <cell r="B121" t="str">
            <v>ADLINGTON</v>
          </cell>
        </row>
        <row r="122">
          <cell r="A122">
            <v>821</v>
          </cell>
          <cell r="B122" t="str">
            <v>POYNTON</v>
          </cell>
        </row>
        <row r="123">
          <cell r="A123">
            <v>827</v>
          </cell>
          <cell r="B123" t="str">
            <v>ALDERLEY EDGE</v>
          </cell>
        </row>
        <row r="124">
          <cell r="A124">
            <v>828</v>
          </cell>
          <cell r="B124" t="str">
            <v>WILMSLOW</v>
          </cell>
        </row>
        <row r="125">
          <cell r="A125">
            <v>829</v>
          </cell>
          <cell r="B125" t="str">
            <v>HANDFORTH</v>
          </cell>
        </row>
        <row r="126">
          <cell r="A126">
            <v>837</v>
          </cell>
          <cell r="B126" t="str">
            <v>STYAL</v>
          </cell>
        </row>
        <row r="127">
          <cell r="A127">
            <v>838</v>
          </cell>
          <cell r="B127" t="str">
            <v>BIRCHWOOD</v>
          </cell>
        </row>
        <row r="128">
          <cell r="A128">
            <v>839</v>
          </cell>
          <cell r="B128" t="str">
            <v>GLAZEBROOK</v>
          </cell>
        </row>
        <row r="129">
          <cell r="A129">
            <v>864</v>
          </cell>
          <cell r="B129" t="str">
            <v>DERKER</v>
          </cell>
        </row>
        <row r="130">
          <cell r="A130">
            <v>865</v>
          </cell>
          <cell r="B130" t="str">
            <v>SMITHY BRIDGE</v>
          </cell>
        </row>
        <row r="131">
          <cell r="A131">
            <v>866</v>
          </cell>
          <cell r="B131" t="str">
            <v>MILLS HILL</v>
          </cell>
        </row>
        <row r="132">
          <cell r="A132">
            <v>867</v>
          </cell>
          <cell r="B132" t="str">
            <v>FLOWERY FIELD</v>
          </cell>
        </row>
        <row r="133">
          <cell r="A133">
            <v>868</v>
          </cell>
          <cell r="B133" t="str">
            <v>RYDER BROW</v>
          </cell>
        </row>
        <row r="134">
          <cell r="A134">
            <v>869</v>
          </cell>
          <cell r="B134" t="str">
            <v>HALL I'TH'WOOD</v>
          </cell>
        </row>
        <row r="135">
          <cell r="A135">
            <v>870</v>
          </cell>
          <cell r="B135" t="str">
            <v>HAG FOLD</v>
          </cell>
        </row>
        <row r="136">
          <cell r="A136">
            <v>871</v>
          </cell>
          <cell r="B136" t="str">
            <v>SALFORD CRESCENT</v>
          </cell>
        </row>
        <row r="137">
          <cell r="A137">
            <v>872</v>
          </cell>
          <cell r="B137" t="str">
            <v>LOSTOCK JUNCTION</v>
          </cell>
        </row>
        <row r="138">
          <cell r="A138">
            <v>873</v>
          </cell>
          <cell r="B138" t="str">
            <v xml:space="preserve">DENTON                      </v>
          </cell>
        </row>
        <row r="139">
          <cell r="A139">
            <v>874</v>
          </cell>
          <cell r="B139" t="str">
            <v xml:space="preserve">REDDISH SOUTH               </v>
          </cell>
        </row>
        <row r="140">
          <cell r="A140">
            <v>875</v>
          </cell>
          <cell r="B140" t="str">
            <v>GODLEY</v>
          </cell>
        </row>
        <row r="141">
          <cell r="A141">
            <v>881</v>
          </cell>
          <cell r="B141" t="str">
            <v>WOODSMOOR</v>
          </cell>
        </row>
        <row r="142">
          <cell r="A142">
            <v>973</v>
          </cell>
          <cell r="B142" t="str">
            <v xml:space="preserve">CORNBROOK ECC                 </v>
          </cell>
        </row>
        <row r="143">
          <cell r="A143">
            <v>974</v>
          </cell>
          <cell r="B143" t="str">
            <v xml:space="preserve">POMONA                      </v>
          </cell>
        </row>
        <row r="144">
          <cell r="A144">
            <v>975</v>
          </cell>
          <cell r="B144" t="str">
            <v xml:space="preserve">EXCHANGE QUAY              </v>
          </cell>
        </row>
        <row r="145">
          <cell r="A145">
            <v>976</v>
          </cell>
          <cell r="B145" t="str">
            <v xml:space="preserve">SALFORD QUAYS              </v>
          </cell>
        </row>
        <row r="146">
          <cell r="A146">
            <v>977</v>
          </cell>
          <cell r="B146" t="str">
            <v xml:space="preserve">ANCHORAGE                   </v>
          </cell>
        </row>
        <row r="147">
          <cell r="A147">
            <v>978</v>
          </cell>
          <cell r="B147" t="str">
            <v xml:space="preserve">HARBOUR CITY                </v>
          </cell>
        </row>
        <row r="148">
          <cell r="A148">
            <v>979</v>
          </cell>
          <cell r="B148" t="str">
            <v xml:space="preserve">BROADWAY                    </v>
          </cell>
        </row>
        <row r="149">
          <cell r="A149">
            <v>980</v>
          </cell>
          <cell r="B149" t="str">
            <v xml:space="preserve">LANGWORTHY                  </v>
          </cell>
        </row>
        <row r="150">
          <cell r="A150">
            <v>981</v>
          </cell>
          <cell r="B150" t="str">
            <v xml:space="preserve">WEASTE                      </v>
          </cell>
        </row>
        <row r="151">
          <cell r="A151">
            <v>982</v>
          </cell>
          <cell r="B151" t="str">
            <v xml:space="preserve">LADYWELL                    </v>
          </cell>
        </row>
        <row r="152">
          <cell r="A152">
            <v>983</v>
          </cell>
          <cell r="B152" t="str">
            <v>ECCLES ML</v>
          </cell>
        </row>
        <row r="153">
          <cell r="A153">
            <v>984</v>
          </cell>
          <cell r="B153" t="str">
            <v>APPLEY BRIDGE</v>
          </cell>
        </row>
        <row r="154">
          <cell r="A154">
            <v>985</v>
          </cell>
          <cell r="B154" t="str">
            <v>ALTRINCHAM BR</v>
          </cell>
        </row>
        <row r="155">
          <cell r="A155">
            <v>986</v>
          </cell>
          <cell r="B155" t="str">
            <v>BRYN</v>
          </cell>
        </row>
        <row r="156">
          <cell r="A156">
            <v>987</v>
          </cell>
          <cell r="B156" t="str">
            <v xml:space="preserve">CORNBROOK ALT                  </v>
          </cell>
        </row>
      </sheetData>
      <sheetData sheetId="5"/>
      <sheetData sheetId="6"/>
    </sheetDataSet>
  </externalBook>
</externalLink>
</file>

<file path=xl/tables/table1.xml><?xml version="1.0" encoding="utf-8"?>
<table xmlns="http://schemas.openxmlformats.org/spreadsheetml/2006/main" id="2" name="Interventions33" displayName="Interventions33" ref="B3:F22" totalsRowShown="0" headerRowDxfId="16" dataDxfId="15" tableBorderDxfId="14">
  <autoFilter ref="B3:F22"/>
  <tableColumns count="5">
    <tableColumn id="1" name="Intervention ID" dataDxfId="13" dataCellStyle="Normal 2"/>
    <tableColumn id="2" name="Intervention Name" dataDxfId="12" dataCellStyle="Normal 2"/>
    <tableColumn id="11" name="Assumed cost per stage" dataDxfId="11" dataCellStyle="Normal 2"/>
    <tableColumn id="13" name="Expenditure Type" dataDxfId="10" dataCellStyle="Normal 2"/>
    <tableColumn id="12" name="Decay type" dataDxfId="9" dataCellStyle="Normal 2"/>
  </tableColumns>
  <tableStyleInfo name="Table Style 1" showFirstColumn="0" showLastColumn="0" showRowStripes="1" showColumnStripes="0"/>
</table>
</file>

<file path=xl/tables/table2.xml><?xml version="1.0" encoding="utf-8"?>
<table xmlns="http://schemas.openxmlformats.org/spreadsheetml/2006/main" id="1" name="Table5" displayName="Table5" ref="B26:F37" totalsRowShown="0" dataDxfId="8" tableBorderDxfId="7" dataCellStyle="Normal 2">
  <autoFilter ref="B26:F37"/>
  <tableColumns count="5">
    <tableColumn id="1" name="Intervention ID" dataDxfId="6" dataCellStyle="Normal 2"/>
    <tableColumn id="2" name="Intervention Name" dataDxfId="5" dataCellStyle="Normal 2"/>
    <tableColumn id="3" name="Assumed cost per stage" dataDxfId="4" dataCellStyle="Normal 2"/>
    <tableColumn id="4" name="Expenditure Type" dataDxfId="3" dataCellStyle="Normal 2"/>
    <tableColumn id="5" name="Decay type" dataDxfId="2" dataCellStyle="Normal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4:C8"/>
  <sheetViews>
    <sheetView showGridLines="0" workbookViewId="0">
      <selection activeCell="B5" sqref="B5"/>
    </sheetView>
  </sheetViews>
  <sheetFormatPr defaultRowHeight="15" x14ac:dyDescent="0.25"/>
  <cols>
    <col min="2" max="2" width="79.85546875" customWidth="1"/>
    <col min="3" max="3" width="46.28515625" customWidth="1"/>
  </cols>
  <sheetData>
    <row r="4" spans="2:3" s="247" customFormat="1" ht="28.5" x14ac:dyDescent="0.45">
      <c r="B4" s="246" t="s">
        <v>4651</v>
      </c>
    </row>
    <row r="5" spans="2:3" s="247" customFormat="1" ht="28.5" x14ac:dyDescent="0.45">
      <c r="B5" s="273" t="s">
        <v>4649</v>
      </c>
      <c r="C5" s="269" t="s">
        <v>4650</v>
      </c>
    </row>
    <row r="6" spans="2:3" s="247" customFormat="1" ht="28.5" x14ac:dyDescent="0.45">
      <c r="B6" s="274" t="s">
        <v>4636</v>
      </c>
      <c r="C6" s="270" t="s">
        <v>4638</v>
      </c>
    </row>
    <row r="7" spans="2:3" s="247" customFormat="1" ht="28.5" x14ac:dyDescent="0.45">
      <c r="B7" s="274" t="s">
        <v>4640</v>
      </c>
      <c r="C7" s="271" t="s">
        <v>1904</v>
      </c>
    </row>
    <row r="8" spans="2:3" s="247" customFormat="1" ht="28.5" x14ac:dyDescent="0.45">
      <c r="B8" s="274" t="s">
        <v>4637</v>
      </c>
      <c r="C8" s="272" t="s">
        <v>4639</v>
      </c>
    </row>
  </sheetData>
  <sheetProtection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M57"/>
  <sheetViews>
    <sheetView showGridLines="0" zoomScale="80" zoomScaleNormal="80" workbookViewId="0"/>
  </sheetViews>
  <sheetFormatPr defaultRowHeight="15" x14ac:dyDescent="0.25"/>
  <cols>
    <col min="1" max="1" width="1.85546875" customWidth="1"/>
    <col min="2" max="2" width="3.85546875" style="34" customWidth="1"/>
    <col min="3" max="3" width="36" style="146" customWidth="1"/>
    <col min="4" max="4" width="10.140625" style="29" customWidth="1"/>
    <col min="5" max="5" width="19" style="1" customWidth="1"/>
    <col min="6" max="6" width="90.85546875" style="2" customWidth="1"/>
    <col min="7" max="11" width="5.7109375" style="34" customWidth="1"/>
    <col min="12" max="12" width="1.85546875" customWidth="1"/>
    <col min="13" max="13" width="33.42578125" customWidth="1"/>
  </cols>
  <sheetData>
    <row r="2" spans="2:13" s="26" customFormat="1" ht="57.75" customHeight="1" x14ac:dyDescent="0.2">
      <c r="B2" s="323" t="s">
        <v>491</v>
      </c>
      <c r="C2" s="323"/>
      <c r="D2" s="323"/>
      <c r="E2" s="323"/>
      <c r="F2" s="323"/>
      <c r="G2" s="331" t="s">
        <v>4520</v>
      </c>
      <c r="H2" s="331"/>
      <c r="I2" s="331"/>
      <c r="J2" s="331"/>
      <c r="K2" s="331"/>
      <c r="M2" s="161" t="s">
        <v>4526</v>
      </c>
    </row>
    <row r="3" spans="2:13" s="59" customFormat="1" ht="33.75" customHeight="1" x14ac:dyDescent="0.2">
      <c r="B3" s="341" t="s">
        <v>11</v>
      </c>
      <c r="C3" s="341"/>
      <c r="D3" s="162" t="s">
        <v>4521</v>
      </c>
      <c r="E3" s="162" t="s">
        <v>2</v>
      </c>
      <c r="F3" s="163" t="s">
        <v>3</v>
      </c>
      <c r="G3" s="164" t="s">
        <v>4515</v>
      </c>
      <c r="H3" s="164" t="s">
        <v>4516</v>
      </c>
      <c r="I3" s="164" t="s">
        <v>4517</v>
      </c>
      <c r="J3" s="164" t="s">
        <v>4518</v>
      </c>
      <c r="K3" s="164" t="s">
        <v>4519</v>
      </c>
      <c r="M3" s="165">
        <f>G10*1000000/250000</f>
        <v>12.92</v>
      </c>
    </row>
    <row r="4" spans="2:13" s="26" customFormat="1" ht="12.95" customHeight="1" x14ac:dyDescent="0.2">
      <c r="B4" s="166" t="s">
        <v>20</v>
      </c>
      <c r="C4" s="167" t="s">
        <v>4540</v>
      </c>
      <c r="D4" s="168">
        <v>16</v>
      </c>
      <c r="E4" s="172">
        <v>2000000</v>
      </c>
      <c r="F4" s="182" t="s">
        <v>9</v>
      </c>
      <c r="G4" s="171">
        <v>0.4</v>
      </c>
      <c r="H4" s="171">
        <v>0.4</v>
      </c>
      <c r="I4" s="171">
        <v>0.4</v>
      </c>
      <c r="J4" s="171">
        <v>0.4</v>
      </c>
      <c r="K4" s="171">
        <v>0.4</v>
      </c>
      <c r="M4" s="59"/>
    </row>
    <row r="5" spans="2:13" s="26" customFormat="1" ht="12.95" customHeight="1" x14ac:dyDescent="0.2">
      <c r="B5" s="166" t="s">
        <v>22</v>
      </c>
      <c r="C5" s="167" t="s">
        <v>4541</v>
      </c>
      <c r="D5" s="168">
        <v>3</v>
      </c>
      <c r="E5" s="174">
        <v>1500000</v>
      </c>
      <c r="F5" s="175" t="s">
        <v>4542</v>
      </c>
      <c r="G5" s="171">
        <v>0.2</v>
      </c>
      <c r="H5" s="171">
        <v>0.2</v>
      </c>
      <c r="I5" s="171">
        <v>0.2</v>
      </c>
      <c r="J5" s="171">
        <v>0.2</v>
      </c>
      <c r="K5" s="171">
        <v>0.2</v>
      </c>
    </row>
    <row r="6" spans="2:13" s="26" customFormat="1" ht="12.95" customHeight="1" x14ac:dyDescent="0.2">
      <c r="B6" s="166" t="s">
        <v>4568</v>
      </c>
      <c r="C6" s="167" t="s">
        <v>4569</v>
      </c>
      <c r="D6" s="153">
        <v>4</v>
      </c>
      <c r="E6" s="155">
        <v>30000</v>
      </c>
      <c r="F6" s="186" t="s">
        <v>4570</v>
      </c>
      <c r="G6" s="189">
        <v>1</v>
      </c>
      <c r="H6" s="189">
        <v>1</v>
      </c>
      <c r="I6" s="189">
        <v>1</v>
      </c>
      <c r="J6" s="189">
        <v>1</v>
      </c>
      <c r="K6" s="189">
        <v>1</v>
      </c>
    </row>
    <row r="7" spans="2:13" s="26" customFormat="1" ht="12.95" customHeight="1" x14ac:dyDescent="0.2">
      <c r="B7" s="166" t="s">
        <v>56</v>
      </c>
      <c r="C7" s="167" t="s">
        <v>4551</v>
      </c>
      <c r="D7" s="168">
        <v>2</v>
      </c>
      <c r="E7" s="174">
        <v>100000</v>
      </c>
      <c r="F7" s="184" t="s">
        <v>62</v>
      </c>
      <c r="G7" s="171">
        <v>1</v>
      </c>
      <c r="H7" s="171">
        <v>1</v>
      </c>
      <c r="I7" s="171">
        <v>1</v>
      </c>
      <c r="J7" s="171">
        <v>1</v>
      </c>
      <c r="K7" s="171">
        <v>1</v>
      </c>
    </row>
    <row r="8" spans="2:13" s="26" customFormat="1" ht="12.95" customHeight="1" x14ac:dyDescent="0.2">
      <c r="B8" s="166" t="s">
        <v>71</v>
      </c>
      <c r="C8" s="167" t="s">
        <v>4552</v>
      </c>
      <c r="D8" s="153">
        <v>4</v>
      </c>
      <c r="E8" s="154">
        <v>1000000</v>
      </c>
      <c r="F8" s="186" t="s">
        <v>4553</v>
      </c>
      <c r="G8" s="171">
        <v>1</v>
      </c>
      <c r="H8" s="171">
        <v>1</v>
      </c>
      <c r="I8" s="171">
        <v>1</v>
      </c>
      <c r="J8" s="171">
        <v>1</v>
      </c>
      <c r="K8" s="171">
        <v>1</v>
      </c>
    </row>
    <row r="9" spans="2:13" s="26" customFormat="1" ht="12.95" customHeight="1" x14ac:dyDescent="0.25">
      <c r="B9" s="166" t="s">
        <v>72</v>
      </c>
      <c r="C9" s="167" t="s">
        <v>4554</v>
      </c>
      <c r="D9" s="153">
        <v>2</v>
      </c>
      <c r="E9" s="155">
        <v>1000000</v>
      </c>
      <c r="F9" s="185" t="s">
        <v>4555</v>
      </c>
      <c r="G9" s="171">
        <v>1</v>
      </c>
      <c r="H9" s="171">
        <v>1</v>
      </c>
      <c r="I9" s="171">
        <v>1</v>
      </c>
      <c r="J9" s="171">
        <v>1</v>
      </c>
      <c r="K9" s="171">
        <v>1</v>
      </c>
      <c r="M9"/>
    </row>
    <row r="10" spans="2:13" s="26" customFormat="1" ht="12.75" customHeight="1" x14ac:dyDescent="0.2">
      <c r="D10" s="190"/>
      <c r="E10" s="191"/>
      <c r="F10" s="176" t="s">
        <v>73</v>
      </c>
      <c r="G10" s="188">
        <f>(G4*$E4+G5*$E5+G6*$E6+G7*$E7+G8*$E8+G9*$E9)/1000000</f>
        <v>3.23</v>
      </c>
      <c r="H10" s="188">
        <f t="shared" ref="H10:K10" si="0">(H4*$E4+H5*$E5+H6*$E6+H7*$E7+H8*$E8+H9*$E9)/1000000</f>
        <v>3.23</v>
      </c>
      <c r="I10" s="188">
        <f t="shared" si="0"/>
        <v>3.23</v>
      </c>
      <c r="J10" s="188">
        <f t="shared" si="0"/>
        <v>3.23</v>
      </c>
      <c r="K10" s="188">
        <f t="shared" si="0"/>
        <v>3.23</v>
      </c>
    </row>
    <row r="11" spans="2:13" x14ac:dyDescent="0.25">
      <c r="F11" s="176" t="s">
        <v>4514</v>
      </c>
      <c r="G11" s="340">
        <f>SUM(G10:K10)*50</f>
        <v>807.49999999999989</v>
      </c>
      <c r="H11" s="331"/>
      <c r="I11" s="331"/>
      <c r="J11" s="331"/>
      <c r="K11" s="331"/>
      <c r="M11" s="114"/>
    </row>
    <row r="12" spans="2:13" x14ac:dyDescent="0.25">
      <c r="B12" s="328" t="s">
        <v>496</v>
      </c>
      <c r="C12" s="328"/>
      <c r="D12" s="328"/>
      <c r="M12" s="114"/>
    </row>
    <row r="13" spans="2:13" ht="48.75" customHeight="1" x14ac:dyDescent="0.25">
      <c r="B13" s="178" t="s">
        <v>20</v>
      </c>
      <c r="C13" s="192" t="s">
        <v>4540</v>
      </c>
      <c r="D13" s="330" t="s">
        <v>4544</v>
      </c>
      <c r="E13" s="330"/>
      <c r="F13" s="330"/>
      <c r="G13" s="330"/>
      <c r="H13" s="330"/>
      <c r="I13" s="330"/>
      <c r="J13" s="330"/>
      <c r="K13" s="330"/>
      <c r="M13" s="114"/>
    </row>
    <row r="14" spans="2:13" ht="28.5" customHeight="1" x14ac:dyDescent="0.25">
      <c r="B14" s="178" t="s">
        <v>22</v>
      </c>
      <c r="C14" s="192" t="s">
        <v>4541</v>
      </c>
      <c r="D14" s="330" t="s">
        <v>4545</v>
      </c>
      <c r="E14" s="330"/>
      <c r="F14" s="330"/>
      <c r="G14" s="330"/>
      <c r="H14" s="330"/>
      <c r="I14" s="330"/>
      <c r="J14" s="330"/>
      <c r="K14" s="330"/>
    </row>
    <row r="15" spans="2:13" ht="20.25" customHeight="1" x14ac:dyDescent="0.25">
      <c r="B15" s="178" t="s">
        <v>4568</v>
      </c>
      <c r="C15" s="192" t="s">
        <v>4569</v>
      </c>
      <c r="D15" s="330" t="s">
        <v>4571</v>
      </c>
      <c r="E15" s="330"/>
      <c r="F15" s="330"/>
      <c r="G15" s="330"/>
      <c r="H15" s="330"/>
      <c r="I15" s="330"/>
      <c r="J15" s="330"/>
      <c r="K15" s="330"/>
    </row>
    <row r="16" spans="2:13" ht="20.25" customHeight="1" x14ac:dyDescent="0.25">
      <c r="B16" s="178" t="s">
        <v>56</v>
      </c>
      <c r="C16" s="192" t="s">
        <v>4551</v>
      </c>
      <c r="D16" s="330" t="s">
        <v>4557</v>
      </c>
      <c r="E16" s="330"/>
      <c r="F16" s="330"/>
      <c r="G16" s="330"/>
      <c r="H16" s="330"/>
      <c r="I16" s="330"/>
      <c r="J16" s="330"/>
      <c r="K16" s="330"/>
      <c r="M16" s="59"/>
    </row>
    <row r="17" spans="2:13" ht="20.25" customHeight="1" x14ac:dyDescent="0.25">
      <c r="B17" s="178" t="s">
        <v>71</v>
      </c>
      <c r="C17" s="192" t="s">
        <v>4552</v>
      </c>
      <c r="D17" s="330" t="s">
        <v>4559</v>
      </c>
      <c r="E17" s="330"/>
      <c r="F17" s="330"/>
      <c r="G17" s="330"/>
      <c r="H17" s="330"/>
      <c r="I17" s="330"/>
      <c r="J17" s="330"/>
      <c r="K17" s="330"/>
      <c r="M17" s="26"/>
    </row>
    <row r="18" spans="2:13" ht="39.75" customHeight="1" x14ac:dyDescent="0.25">
      <c r="B18" s="178" t="s">
        <v>72</v>
      </c>
      <c r="C18" s="192" t="s">
        <v>4554</v>
      </c>
      <c r="D18" s="330" t="s">
        <v>4572</v>
      </c>
      <c r="E18" s="330"/>
      <c r="F18" s="330"/>
      <c r="G18" s="330"/>
      <c r="H18" s="330"/>
      <c r="I18" s="330"/>
      <c r="J18" s="330"/>
      <c r="K18" s="330"/>
      <c r="M18" s="26"/>
    </row>
    <row r="19" spans="2:13" x14ac:dyDescent="0.25">
      <c r="C19" s="303"/>
      <c r="D19" s="303"/>
      <c r="E19" s="303"/>
      <c r="F19" s="303"/>
      <c r="G19" s="303"/>
      <c r="H19" s="303"/>
      <c r="I19" s="303"/>
      <c r="J19" s="303"/>
      <c r="K19" s="303"/>
      <c r="M19" s="26"/>
    </row>
    <row r="20" spans="2:13" s="26" customFormat="1" ht="47.25" customHeight="1" x14ac:dyDescent="0.2">
      <c r="B20" s="323" t="s">
        <v>492</v>
      </c>
      <c r="C20" s="323"/>
      <c r="D20" s="323"/>
      <c r="E20" s="323"/>
      <c r="F20" s="323"/>
      <c r="G20" s="331" t="s">
        <v>4520</v>
      </c>
      <c r="H20" s="331"/>
      <c r="I20" s="331"/>
      <c r="J20" s="331"/>
      <c r="K20" s="331"/>
      <c r="M20" s="161" t="s">
        <v>4527</v>
      </c>
    </row>
    <row r="21" spans="2:13" s="59" customFormat="1" ht="30" customHeight="1" x14ac:dyDescent="0.2">
      <c r="B21" s="341" t="s">
        <v>11</v>
      </c>
      <c r="C21" s="341"/>
      <c r="D21" s="162" t="s">
        <v>4521</v>
      </c>
      <c r="E21" s="162" t="s">
        <v>2</v>
      </c>
      <c r="F21" s="163" t="s">
        <v>3</v>
      </c>
      <c r="G21" s="164" t="s">
        <v>4515</v>
      </c>
      <c r="H21" s="164" t="s">
        <v>4516</v>
      </c>
      <c r="I21" s="164" t="s">
        <v>4517</v>
      </c>
      <c r="J21" s="164" t="s">
        <v>4518</v>
      </c>
      <c r="K21" s="164" t="s">
        <v>4519</v>
      </c>
      <c r="M21" s="165">
        <f>G28*1000000/150000</f>
        <v>13.45</v>
      </c>
    </row>
    <row r="22" spans="2:13" s="26" customFormat="1" ht="12.95" customHeight="1" x14ac:dyDescent="0.2">
      <c r="B22" s="166" t="s">
        <v>20</v>
      </c>
      <c r="C22" s="167" t="s">
        <v>4540</v>
      </c>
      <c r="D22" s="168">
        <v>16</v>
      </c>
      <c r="E22" s="172">
        <v>2000000</v>
      </c>
      <c r="F22" s="182" t="s">
        <v>9</v>
      </c>
      <c r="G22" s="171">
        <v>0.1</v>
      </c>
      <c r="H22" s="171">
        <v>0.1</v>
      </c>
      <c r="I22" s="171">
        <v>0.1</v>
      </c>
      <c r="J22" s="171">
        <v>0.1</v>
      </c>
      <c r="K22" s="171">
        <v>0.1</v>
      </c>
    </row>
    <row r="23" spans="2:13" s="26" customFormat="1" ht="12.95" customHeight="1" x14ac:dyDescent="0.2">
      <c r="B23" s="166" t="s">
        <v>22</v>
      </c>
      <c r="C23" s="167" t="s">
        <v>4541</v>
      </c>
      <c r="D23" s="168">
        <v>3</v>
      </c>
      <c r="E23" s="174">
        <v>1500000</v>
      </c>
      <c r="F23" s="175" t="s">
        <v>4542</v>
      </c>
      <c r="G23" s="183">
        <v>0.125</v>
      </c>
      <c r="H23" s="183">
        <v>0.125</v>
      </c>
      <c r="I23" s="183">
        <v>0.125</v>
      </c>
      <c r="J23" s="183">
        <v>0.125</v>
      </c>
      <c r="K23" s="183">
        <v>0.125</v>
      </c>
      <c r="M23" s="114"/>
    </row>
    <row r="24" spans="2:13" s="26" customFormat="1" ht="12.95" customHeight="1" x14ac:dyDescent="0.2">
      <c r="B24" s="166" t="s">
        <v>4568</v>
      </c>
      <c r="C24" s="167" t="s">
        <v>4569</v>
      </c>
      <c r="D24" s="153">
        <v>4</v>
      </c>
      <c r="E24" s="155">
        <v>30000</v>
      </c>
      <c r="F24" s="186" t="s">
        <v>4570</v>
      </c>
      <c r="G24" s="189">
        <v>1</v>
      </c>
      <c r="H24" s="189">
        <v>1</v>
      </c>
      <c r="I24" s="189">
        <v>1</v>
      </c>
      <c r="J24" s="189">
        <v>1</v>
      </c>
      <c r="K24" s="189">
        <v>1</v>
      </c>
      <c r="M24" s="114"/>
    </row>
    <row r="25" spans="2:13" s="26" customFormat="1" ht="12.95" customHeight="1" x14ac:dyDescent="0.2">
      <c r="B25" s="166" t="s">
        <v>56</v>
      </c>
      <c r="C25" s="167" t="s">
        <v>4551</v>
      </c>
      <c r="D25" s="168">
        <v>2</v>
      </c>
      <c r="E25" s="174">
        <v>100000</v>
      </c>
      <c r="F25" s="184" t="s">
        <v>62</v>
      </c>
      <c r="G25" s="171">
        <v>1</v>
      </c>
      <c r="H25" s="171">
        <v>1</v>
      </c>
      <c r="I25" s="171">
        <v>1</v>
      </c>
      <c r="J25" s="171">
        <v>1</v>
      </c>
      <c r="K25" s="171">
        <v>1</v>
      </c>
      <c r="M25" s="114"/>
    </row>
    <row r="26" spans="2:13" s="26" customFormat="1" ht="12.95" customHeight="1" x14ac:dyDescent="0.2">
      <c r="B26" s="166" t="s">
        <v>71</v>
      </c>
      <c r="C26" s="167" t="s">
        <v>4552</v>
      </c>
      <c r="D26" s="153">
        <v>4</v>
      </c>
      <c r="E26" s="154">
        <v>1000000</v>
      </c>
      <c r="F26" s="186" t="s">
        <v>4553</v>
      </c>
      <c r="G26" s="171">
        <v>1</v>
      </c>
      <c r="H26" s="171">
        <v>1</v>
      </c>
      <c r="I26" s="171">
        <v>1</v>
      </c>
      <c r="J26" s="171">
        <v>1</v>
      </c>
      <c r="K26" s="171">
        <v>1</v>
      </c>
    </row>
    <row r="27" spans="2:13" s="26" customFormat="1" ht="12.95" customHeight="1" x14ac:dyDescent="0.2">
      <c r="B27" s="166" t="s">
        <v>72</v>
      </c>
      <c r="C27" s="167" t="s">
        <v>4554</v>
      </c>
      <c r="D27" s="153">
        <v>2</v>
      </c>
      <c r="E27" s="155">
        <v>1000000</v>
      </c>
      <c r="F27" s="185" t="s">
        <v>4555</v>
      </c>
      <c r="G27" s="171">
        <v>0.5</v>
      </c>
      <c r="H27" s="171">
        <v>0.5</v>
      </c>
      <c r="I27" s="171">
        <v>0.5</v>
      </c>
      <c r="J27" s="171">
        <v>0.5</v>
      </c>
      <c r="K27" s="171">
        <v>0.5</v>
      </c>
    </row>
    <row r="28" spans="2:13" s="26" customFormat="1" ht="12.75" customHeight="1" x14ac:dyDescent="0.2">
      <c r="B28" s="20"/>
      <c r="C28" s="35"/>
      <c r="D28" s="13"/>
      <c r="E28" s="36"/>
      <c r="F28" s="176" t="s">
        <v>73</v>
      </c>
      <c r="G28" s="188">
        <f>(G22*$E22+G23*$E23+G24*$E24+G25*$E25+G26*$E26+G27*$E27)/1000000</f>
        <v>2.0175000000000001</v>
      </c>
      <c r="H28" s="188">
        <f t="shared" ref="H28:K28" si="1">(H22*$E22+H23*$E23+H24*$E24+H25*$E25+H26*$E26+H27*$E27)/1000000</f>
        <v>2.0175000000000001</v>
      </c>
      <c r="I28" s="188">
        <f t="shared" si="1"/>
        <v>2.0175000000000001</v>
      </c>
      <c r="J28" s="188">
        <f t="shared" si="1"/>
        <v>2.0175000000000001</v>
      </c>
      <c r="K28" s="188">
        <f t="shared" si="1"/>
        <v>2.0175000000000001</v>
      </c>
    </row>
    <row r="29" spans="2:13" x14ac:dyDescent="0.25">
      <c r="C29" s="193"/>
      <c r="D29" s="194"/>
      <c r="E29" s="195"/>
      <c r="F29" s="176" t="s">
        <v>427</v>
      </c>
      <c r="G29" s="340">
        <f>SUM(G28:K28)*151</f>
        <v>1523.2125000000001</v>
      </c>
      <c r="H29" s="331"/>
      <c r="I29" s="331"/>
      <c r="J29" s="331"/>
      <c r="K29" s="331"/>
      <c r="M29" s="26"/>
    </row>
    <row r="30" spans="2:13" x14ac:dyDescent="0.25">
      <c r="B30" s="332" t="s">
        <v>497</v>
      </c>
      <c r="C30" s="332"/>
      <c r="D30" s="332"/>
      <c r="M30" s="26"/>
    </row>
    <row r="31" spans="2:13" ht="49.5" customHeight="1" x14ac:dyDescent="0.25">
      <c r="B31" s="178" t="s">
        <v>20</v>
      </c>
      <c r="C31" s="192" t="s">
        <v>4540</v>
      </c>
      <c r="D31" s="330" t="s">
        <v>4547</v>
      </c>
      <c r="E31" s="330"/>
      <c r="F31" s="330"/>
      <c r="G31" s="330"/>
      <c r="H31" s="330"/>
      <c r="I31" s="330"/>
      <c r="J31" s="330"/>
      <c r="K31" s="330"/>
      <c r="M31" s="26"/>
    </row>
    <row r="32" spans="2:13" ht="30" customHeight="1" x14ac:dyDescent="0.25">
      <c r="B32" s="178" t="s">
        <v>22</v>
      </c>
      <c r="C32" s="192" t="s">
        <v>4541</v>
      </c>
      <c r="D32" s="330" t="s">
        <v>4561</v>
      </c>
      <c r="E32" s="330"/>
      <c r="F32" s="330"/>
      <c r="G32" s="330"/>
      <c r="H32" s="330"/>
      <c r="I32" s="330"/>
      <c r="J32" s="330"/>
      <c r="K32" s="330"/>
    </row>
    <row r="33" spans="2:13" ht="20.25" customHeight="1" x14ac:dyDescent="0.25">
      <c r="B33" s="178" t="s">
        <v>4568</v>
      </c>
      <c r="C33" s="192" t="s">
        <v>4569</v>
      </c>
      <c r="D33" s="330" t="s">
        <v>4571</v>
      </c>
      <c r="E33" s="330"/>
      <c r="F33" s="330"/>
      <c r="G33" s="330"/>
      <c r="H33" s="330"/>
      <c r="I33" s="330"/>
      <c r="J33" s="330"/>
      <c r="K33" s="330"/>
    </row>
    <row r="34" spans="2:13" ht="20.25" customHeight="1" x14ac:dyDescent="0.25">
      <c r="B34" s="178" t="s">
        <v>56</v>
      </c>
      <c r="C34" s="192" t="s">
        <v>4551</v>
      </c>
      <c r="D34" s="330" t="s">
        <v>4557</v>
      </c>
      <c r="E34" s="330"/>
      <c r="F34" s="330"/>
      <c r="G34" s="330"/>
      <c r="H34" s="330"/>
      <c r="I34" s="330"/>
      <c r="J34" s="330"/>
      <c r="K34" s="330"/>
      <c r="M34" s="114"/>
    </row>
    <row r="35" spans="2:13" ht="20.25" customHeight="1" x14ac:dyDescent="0.25">
      <c r="B35" s="178" t="s">
        <v>71</v>
      </c>
      <c r="C35" s="192" t="s">
        <v>4552</v>
      </c>
      <c r="D35" s="330" t="s">
        <v>4559</v>
      </c>
      <c r="E35" s="330"/>
      <c r="F35" s="330"/>
      <c r="G35" s="330"/>
      <c r="H35" s="330"/>
      <c r="I35" s="330"/>
      <c r="J35" s="330"/>
      <c r="K35" s="330"/>
      <c r="M35" s="114"/>
    </row>
    <row r="36" spans="2:13" ht="30" customHeight="1" x14ac:dyDescent="0.25">
      <c r="B36" s="178" t="s">
        <v>72</v>
      </c>
      <c r="C36" s="192" t="s">
        <v>4554</v>
      </c>
      <c r="D36" s="330" t="s">
        <v>4563</v>
      </c>
      <c r="E36" s="330"/>
      <c r="F36" s="330"/>
      <c r="G36" s="330"/>
      <c r="H36" s="330"/>
      <c r="I36" s="330"/>
      <c r="J36" s="330"/>
      <c r="K36" s="330"/>
    </row>
    <row r="38" spans="2:13" s="26" customFormat="1" ht="43.5" customHeight="1" x14ac:dyDescent="0.2">
      <c r="B38" s="323" t="s">
        <v>493</v>
      </c>
      <c r="C38" s="323"/>
      <c r="D38" s="323"/>
      <c r="E38" s="323"/>
      <c r="F38" s="323"/>
      <c r="G38" s="331" t="s">
        <v>4520</v>
      </c>
      <c r="H38" s="331"/>
      <c r="I38" s="331"/>
      <c r="J38" s="331"/>
      <c r="K38" s="331"/>
      <c r="M38" s="161" t="s">
        <v>4528</v>
      </c>
    </row>
    <row r="39" spans="2:13" s="59" customFormat="1" ht="34.5" customHeight="1" x14ac:dyDescent="0.2">
      <c r="B39" s="341" t="s">
        <v>11</v>
      </c>
      <c r="C39" s="341"/>
      <c r="D39" s="162" t="s">
        <v>4521</v>
      </c>
      <c r="E39" s="162" t="s">
        <v>2</v>
      </c>
      <c r="F39" s="163" t="s">
        <v>3</v>
      </c>
      <c r="G39" s="164" t="s">
        <v>4515</v>
      </c>
      <c r="H39" s="164" t="s">
        <v>4516</v>
      </c>
      <c r="I39" s="164" t="s">
        <v>4517</v>
      </c>
      <c r="J39" s="164" t="s">
        <v>4518</v>
      </c>
      <c r="K39" s="164" t="s">
        <v>4519</v>
      </c>
      <c r="M39" s="165">
        <f>G44*1000000/100000</f>
        <v>5</v>
      </c>
    </row>
    <row r="40" spans="2:13" s="26" customFormat="1" x14ac:dyDescent="0.25">
      <c r="B40" s="166" t="s">
        <v>20</v>
      </c>
      <c r="C40" s="167" t="s">
        <v>4540</v>
      </c>
      <c r="D40" s="168">
        <v>16</v>
      </c>
      <c r="E40" s="172">
        <v>2000000</v>
      </c>
      <c r="F40" s="182" t="s">
        <v>9</v>
      </c>
      <c r="G40" s="171">
        <v>1</v>
      </c>
      <c r="H40" s="171">
        <v>1</v>
      </c>
      <c r="I40" s="171">
        <v>1</v>
      </c>
      <c r="J40" s="171">
        <v>1</v>
      </c>
      <c r="K40" s="171">
        <v>1</v>
      </c>
      <c r="M40"/>
    </row>
    <row r="41" spans="2:13" s="26" customFormat="1" ht="25.5" customHeight="1" x14ac:dyDescent="0.25">
      <c r="B41" s="166" t="s">
        <v>22</v>
      </c>
      <c r="C41" s="167" t="s">
        <v>4541</v>
      </c>
      <c r="D41" s="168">
        <v>3</v>
      </c>
      <c r="E41" s="174">
        <v>1500000</v>
      </c>
      <c r="F41" s="175" t="s">
        <v>4542</v>
      </c>
      <c r="G41" s="171">
        <v>0.15</v>
      </c>
      <c r="H41" s="171">
        <v>0.15</v>
      </c>
      <c r="I41" s="171">
        <v>0.15</v>
      </c>
      <c r="J41" s="171">
        <v>0.15</v>
      </c>
      <c r="K41" s="171">
        <v>0.15</v>
      </c>
      <c r="M41"/>
    </row>
    <row r="42" spans="2:13" s="26" customFormat="1" ht="12.95" customHeight="1" x14ac:dyDescent="0.25">
      <c r="B42" s="166" t="s">
        <v>4568</v>
      </c>
      <c r="C42" s="167" t="s">
        <v>4569</v>
      </c>
      <c r="D42" s="153">
        <v>4</v>
      </c>
      <c r="E42" s="155">
        <v>30000</v>
      </c>
      <c r="F42" s="186" t="s">
        <v>4570</v>
      </c>
      <c r="G42" s="189">
        <v>1</v>
      </c>
      <c r="H42" s="189">
        <v>1</v>
      </c>
      <c r="I42" s="189">
        <v>1</v>
      </c>
      <c r="J42" s="189">
        <v>1</v>
      </c>
      <c r="K42" s="189">
        <v>1</v>
      </c>
      <c r="M42"/>
    </row>
    <row r="43" spans="2:13" s="26" customFormat="1" ht="15.75" customHeight="1" x14ac:dyDescent="0.25">
      <c r="B43" s="166" t="s">
        <v>56</v>
      </c>
      <c r="C43" s="167" t="s">
        <v>4551</v>
      </c>
      <c r="D43" s="168">
        <v>2</v>
      </c>
      <c r="E43" s="174">
        <v>100000</v>
      </c>
      <c r="F43" s="184" t="s">
        <v>62</v>
      </c>
      <c r="G43" s="171">
        <v>0.5</v>
      </c>
      <c r="H43" s="171">
        <v>0.5</v>
      </c>
      <c r="I43" s="171">
        <v>0.5</v>
      </c>
      <c r="J43" s="171">
        <v>0.5</v>
      </c>
      <c r="K43" s="171">
        <v>0.5</v>
      </c>
      <c r="M43"/>
    </row>
    <row r="44" spans="2:13" s="26" customFormat="1" ht="15.75" customHeight="1" x14ac:dyDescent="0.25">
      <c r="B44" s="166" t="s">
        <v>71</v>
      </c>
      <c r="C44" s="167" t="s">
        <v>4552</v>
      </c>
      <c r="D44" s="153">
        <v>4</v>
      </c>
      <c r="E44" s="154">
        <v>1000000</v>
      </c>
      <c r="F44" s="186" t="s">
        <v>4553</v>
      </c>
      <c r="G44" s="171">
        <v>0.5</v>
      </c>
      <c r="H44" s="171">
        <v>0.5</v>
      </c>
      <c r="I44" s="171">
        <v>0.5</v>
      </c>
      <c r="J44" s="171">
        <v>0.5</v>
      </c>
      <c r="K44" s="171">
        <v>0.5</v>
      </c>
      <c r="M44"/>
    </row>
    <row r="45" spans="2:13" s="26" customFormat="1" ht="12.95" customHeight="1" x14ac:dyDescent="0.25">
      <c r="B45" s="166" t="s">
        <v>72</v>
      </c>
      <c r="C45" s="167" t="s">
        <v>4554</v>
      </c>
      <c r="D45" s="153">
        <v>2</v>
      </c>
      <c r="E45" s="155">
        <v>1000000</v>
      </c>
      <c r="F45" s="185" t="s">
        <v>4555</v>
      </c>
      <c r="G45" s="171">
        <v>0.4</v>
      </c>
      <c r="H45" s="171">
        <v>0.4</v>
      </c>
      <c r="I45" s="171">
        <v>0.4</v>
      </c>
      <c r="J45" s="171">
        <v>0.4</v>
      </c>
      <c r="K45" s="171">
        <v>0.4</v>
      </c>
      <c r="M45"/>
    </row>
    <row r="46" spans="2:13" s="26" customFormat="1" ht="12.75" customHeight="1" x14ac:dyDescent="0.25">
      <c r="B46" s="20"/>
      <c r="C46" s="35"/>
      <c r="D46" s="13"/>
      <c r="E46" s="36"/>
      <c r="F46" s="176" t="s">
        <v>73</v>
      </c>
      <c r="G46" s="188">
        <f>(G40*$E40+G41*$E41+G42*$E42+G43*$E43+G44*$E44+G45*$E45)/1000000</f>
        <v>3.2050000000000001</v>
      </c>
      <c r="H46" s="188">
        <f t="shared" ref="H46:K46" si="2">(H40*$E40+H41*$E41+H42*$E42+H43*$E43+H44*$E44+H45*$E45)/1000000</f>
        <v>3.2050000000000001</v>
      </c>
      <c r="I46" s="188">
        <f t="shared" si="2"/>
        <v>3.2050000000000001</v>
      </c>
      <c r="J46" s="188">
        <f t="shared" si="2"/>
        <v>3.2050000000000001</v>
      </c>
      <c r="K46" s="188">
        <f t="shared" si="2"/>
        <v>3.2050000000000001</v>
      </c>
      <c r="M46"/>
    </row>
    <row r="47" spans="2:13" x14ac:dyDescent="0.25">
      <c r="F47" s="176" t="s">
        <v>462</v>
      </c>
      <c r="G47" s="340">
        <f>SUM(G46:K46)*90</f>
        <v>1442.2499999999998</v>
      </c>
      <c r="H47" s="331"/>
      <c r="I47" s="331"/>
      <c r="J47" s="331"/>
      <c r="K47" s="331"/>
    </row>
    <row r="48" spans="2:13" x14ac:dyDescent="0.25">
      <c r="B48" s="328" t="s">
        <v>498</v>
      </c>
      <c r="C48" s="328"/>
      <c r="D48" s="329"/>
    </row>
    <row r="49" spans="2:11" ht="55.5" customHeight="1" x14ac:dyDescent="0.25">
      <c r="B49" s="178" t="s">
        <v>20</v>
      </c>
      <c r="C49" s="179" t="s">
        <v>4540</v>
      </c>
      <c r="D49" s="334" t="s">
        <v>4573</v>
      </c>
      <c r="E49" s="335"/>
      <c r="F49" s="335"/>
      <c r="G49" s="335"/>
      <c r="H49" s="335"/>
      <c r="I49" s="335"/>
      <c r="J49" s="335"/>
      <c r="K49" s="336"/>
    </row>
    <row r="50" spans="2:11" ht="50.25" customHeight="1" x14ac:dyDescent="0.25">
      <c r="B50" s="178" t="s">
        <v>22</v>
      </c>
      <c r="C50" s="179" t="s">
        <v>4541</v>
      </c>
      <c r="D50" s="334" t="s">
        <v>4564</v>
      </c>
      <c r="E50" s="335"/>
      <c r="F50" s="335"/>
      <c r="G50" s="335"/>
      <c r="H50" s="335"/>
      <c r="I50" s="335"/>
      <c r="J50" s="335"/>
      <c r="K50" s="336"/>
    </row>
    <row r="51" spans="2:11" ht="20.25" customHeight="1" x14ac:dyDescent="0.25">
      <c r="B51" s="178" t="s">
        <v>4568</v>
      </c>
      <c r="C51" s="179" t="s">
        <v>4569</v>
      </c>
      <c r="D51" s="334" t="s">
        <v>4571</v>
      </c>
      <c r="E51" s="335"/>
      <c r="F51" s="335"/>
      <c r="G51" s="335"/>
      <c r="H51" s="335"/>
      <c r="I51" s="335"/>
      <c r="J51" s="335"/>
      <c r="K51" s="336"/>
    </row>
    <row r="52" spans="2:11" ht="21" customHeight="1" x14ac:dyDescent="0.25">
      <c r="B52" s="178" t="s">
        <v>56</v>
      </c>
      <c r="C52" s="179" t="s">
        <v>4551</v>
      </c>
      <c r="D52" s="334" t="s">
        <v>4565</v>
      </c>
      <c r="E52" s="335"/>
      <c r="F52" s="335"/>
      <c r="G52" s="335"/>
      <c r="H52" s="335"/>
      <c r="I52" s="335"/>
      <c r="J52" s="335"/>
      <c r="K52" s="336"/>
    </row>
    <row r="53" spans="2:11" ht="21" customHeight="1" x14ac:dyDescent="0.25">
      <c r="B53" s="178" t="s">
        <v>71</v>
      </c>
      <c r="C53" s="179" t="s">
        <v>4552</v>
      </c>
      <c r="D53" s="334" t="s">
        <v>4566</v>
      </c>
      <c r="E53" s="335"/>
      <c r="F53" s="335"/>
      <c r="G53" s="335"/>
      <c r="H53" s="335"/>
      <c r="I53" s="335"/>
      <c r="J53" s="335"/>
      <c r="K53" s="336"/>
    </row>
    <row r="54" spans="2:11" ht="47.25" customHeight="1" x14ac:dyDescent="0.25">
      <c r="B54" s="178" t="s">
        <v>72</v>
      </c>
      <c r="C54" s="179" t="s">
        <v>4554</v>
      </c>
      <c r="D54" s="334" t="s">
        <v>4574</v>
      </c>
      <c r="E54" s="335"/>
      <c r="F54" s="335"/>
      <c r="G54" s="335"/>
      <c r="H54" s="335"/>
      <c r="I54" s="335"/>
      <c r="J54" s="335"/>
      <c r="K54" s="336"/>
    </row>
    <row r="56" spans="2:11" x14ac:dyDescent="0.25">
      <c r="B56" s="342" t="s">
        <v>465</v>
      </c>
      <c r="C56" s="342"/>
      <c r="D56" s="342"/>
      <c r="E56" s="342"/>
      <c r="F56" s="342"/>
      <c r="G56" s="342"/>
      <c r="H56" s="342"/>
      <c r="I56" s="342"/>
      <c r="J56" s="342"/>
      <c r="K56" s="342"/>
    </row>
    <row r="57" spans="2:11" x14ac:dyDescent="0.25">
      <c r="B57" s="196">
        <v>2</v>
      </c>
      <c r="C57" s="343" t="s">
        <v>74</v>
      </c>
      <c r="D57" s="343"/>
      <c r="E57" s="343"/>
      <c r="F57" s="343"/>
      <c r="G57" s="343"/>
      <c r="H57" s="343"/>
      <c r="I57" s="343"/>
      <c r="J57" s="343"/>
      <c r="K57" s="343"/>
    </row>
  </sheetData>
  <sheetProtection password="E221" sheet="1" objects="1" scenarios="1"/>
  <mergeCells count="36">
    <mergeCell ref="D52:K52"/>
    <mergeCell ref="D53:K53"/>
    <mergeCell ref="D54:K54"/>
    <mergeCell ref="B56:K56"/>
    <mergeCell ref="C57:K57"/>
    <mergeCell ref="D51:K51"/>
    <mergeCell ref="D32:K32"/>
    <mergeCell ref="D33:K33"/>
    <mergeCell ref="D34:K34"/>
    <mergeCell ref="D35:K35"/>
    <mergeCell ref="D36:K36"/>
    <mergeCell ref="B38:F38"/>
    <mergeCell ref="G38:K38"/>
    <mergeCell ref="B39:C39"/>
    <mergeCell ref="G47:K47"/>
    <mergeCell ref="B48:D48"/>
    <mergeCell ref="D49:K49"/>
    <mergeCell ref="D50:K50"/>
    <mergeCell ref="D31:K31"/>
    <mergeCell ref="D14:K14"/>
    <mergeCell ref="D15:K15"/>
    <mergeCell ref="D16:K16"/>
    <mergeCell ref="D17:K17"/>
    <mergeCell ref="D18:K18"/>
    <mergeCell ref="C19:K19"/>
    <mergeCell ref="B20:F20"/>
    <mergeCell ref="G20:K20"/>
    <mergeCell ref="B21:C21"/>
    <mergeCell ref="G29:K29"/>
    <mergeCell ref="B30:D30"/>
    <mergeCell ref="D13:K13"/>
    <mergeCell ref="B2:F2"/>
    <mergeCell ref="G2:K2"/>
    <mergeCell ref="B3:C3"/>
    <mergeCell ref="G11:K11"/>
    <mergeCell ref="B12:D1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M71"/>
  <sheetViews>
    <sheetView showGridLines="0" zoomScale="80" zoomScaleNormal="80" workbookViewId="0"/>
  </sheetViews>
  <sheetFormatPr defaultRowHeight="15" x14ac:dyDescent="0.25"/>
  <cols>
    <col min="1" max="1" width="1.85546875" customWidth="1"/>
    <col min="2" max="2" width="3.85546875" style="34" customWidth="1"/>
    <col min="3" max="3" width="38.85546875" style="146" customWidth="1"/>
    <col min="4" max="4" width="11.140625" style="29" customWidth="1"/>
    <col min="5" max="5" width="19" style="1" customWidth="1"/>
    <col min="6" max="6" width="90.85546875" style="2" customWidth="1"/>
    <col min="7" max="11" width="5.7109375" style="34" customWidth="1"/>
    <col min="12" max="12" width="3" customWidth="1"/>
    <col min="13" max="13" width="37.85546875" customWidth="1"/>
  </cols>
  <sheetData>
    <row r="2" spans="2:13" s="26" customFormat="1" ht="57" customHeight="1" x14ac:dyDescent="0.2">
      <c r="B2" s="323" t="s">
        <v>520</v>
      </c>
      <c r="C2" s="323"/>
      <c r="D2" s="323"/>
      <c r="E2" s="323"/>
      <c r="F2" s="323"/>
      <c r="G2" s="331" t="s">
        <v>4520</v>
      </c>
      <c r="H2" s="331"/>
      <c r="I2" s="331"/>
      <c r="J2" s="331"/>
      <c r="K2" s="331"/>
      <c r="M2" s="161" t="s">
        <v>4526</v>
      </c>
    </row>
    <row r="3" spans="2:13" s="59" customFormat="1" ht="33.75" customHeight="1" x14ac:dyDescent="0.2">
      <c r="B3" s="341" t="s">
        <v>11</v>
      </c>
      <c r="C3" s="341"/>
      <c r="D3" s="162" t="s">
        <v>4521</v>
      </c>
      <c r="E3" s="162" t="s">
        <v>2</v>
      </c>
      <c r="F3" s="163" t="s">
        <v>3</v>
      </c>
      <c r="G3" s="164" t="s">
        <v>4515</v>
      </c>
      <c r="H3" s="164" t="s">
        <v>4516</v>
      </c>
      <c r="I3" s="164" t="s">
        <v>4517</v>
      </c>
      <c r="J3" s="164" t="s">
        <v>4518</v>
      </c>
      <c r="K3" s="164" t="s">
        <v>4519</v>
      </c>
      <c r="M3" s="165">
        <f>G13*1000000/250000</f>
        <v>18.88</v>
      </c>
    </row>
    <row r="4" spans="2:13" s="26" customFormat="1" ht="12.95" customHeight="1" x14ac:dyDescent="0.2">
      <c r="B4" s="166" t="s">
        <v>19</v>
      </c>
      <c r="C4" s="167" t="s">
        <v>4538</v>
      </c>
      <c r="D4" s="168">
        <v>3</v>
      </c>
      <c r="E4" s="172">
        <v>6000000</v>
      </c>
      <c r="F4" s="170" t="s">
        <v>4539</v>
      </c>
      <c r="G4" s="171">
        <v>0.1</v>
      </c>
      <c r="H4" s="171">
        <v>0.1</v>
      </c>
      <c r="I4" s="171">
        <v>0.1</v>
      </c>
      <c r="J4" s="171">
        <v>0.1</v>
      </c>
      <c r="K4" s="171">
        <v>0.1</v>
      </c>
      <c r="M4" s="59"/>
    </row>
    <row r="5" spans="2:13" s="26" customFormat="1" ht="12.95" customHeight="1" x14ac:dyDescent="0.2">
      <c r="B5" s="166" t="s">
        <v>20</v>
      </c>
      <c r="C5" s="167" t="s">
        <v>4540</v>
      </c>
      <c r="D5" s="168">
        <v>16</v>
      </c>
      <c r="E5" s="172">
        <v>2000000</v>
      </c>
      <c r="F5" s="182" t="s">
        <v>9</v>
      </c>
      <c r="G5" s="171">
        <v>0.4</v>
      </c>
      <c r="H5" s="171">
        <v>0.4</v>
      </c>
      <c r="I5" s="171">
        <v>0.4</v>
      </c>
      <c r="J5" s="171">
        <v>0.4</v>
      </c>
      <c r="K5" s="171">
        <v>0.4</v>
      </c>
    </row>
    <row r="6" spans="2:13" s="26" customFormat="1" ht="12.95" customHeight="1" x14ac:dyDescent="0.2">
      <c r="B6" s="166" t="s">
        <v>22</v>
      </c>
      <c r="C6" s="167" t="s">
        <v>4541</v>
      </c>
      <c r="D6" s="168">
        <v>3</v>
      </c>
      <c r="E6" s="174">
        <v>1500000</v>
      </c>
      <c r="F6" s="175" t="s">
        <v>4542</v>
      </c>
      <c r="G6" s="171">
        <v>0.2</v>
      </c>
      <c r="H6" s="171">
        <v>0.2</v>
      </c>
      <c r="I6" s="171">
        <v>0.2</v>
      </c>
      <c r="J6" s="171">
        <v>0.2</v>
      </c>
      <c r="K6" s="171">
        <v>0.2</v>
      </c>
    </row>
    <row r="7" spans="2:13" s="26" customFormat="1" ht="12.95" customHeight="1" x14ac:dyDescent="0.2">
      <c r="B7" s="166" t="s">
        <v>4568</v>
      </c>
      <c r="C7" s="167" t="s">
        <v>4569</v>
      </c>
      <c r="D7" s="153">
        <v>4</v>
      </c>
      <c r="E7" s="155">
        <v>30000</v>
      </c>
      <c r="F7" s="186" t="s">
        <v>4570</v>
      </c>
      <c r="G7" s="189">
        <v>1</v>
      </c>
      <c r="H7" s="189">
        <v>1</v>
      </c>
      <c r="I7" s="189">
        <v>1</v>
      </c>
      <c r="J7" s="189">
        <v>1</v>
      </c>
      <c r="K7" s="189">
        <v>1</v>
      </c>
    </row>
    <row r="8" spans="2:13" s="26" customFormat="1" ht="12.95" customHeight="1" x14ac:dyDescent="0.2">
      <c r="B8" s="166" t="s">
        <v>56</v>
      </c>
      <c r="C8" s="167" t="s">
        <v>4551</v>
      </c>
      <c r="D8" s="168">
        <v>2</v>
      </c>
      <c r="E8" s="174">
        <v>100000</v>
      </c>
      <c r="F8" s="184" t="s">
        <v>62</v>
      </c>
      <c r="G8" s="171">
        <v>1</v>
      </c>
      <c r="H8" s="171">
        <v>1</v>
      </c>
      <c r="I8" s="171">
        <v>1</v>
      </c>
      <c r="J8" s="171">
        <v>1</v>
      </c>
      <c r="K8" s="171">
        <v>1</v>
      </c>
    </row>
    <row r="9" spans="2:13" s="26" customFormat="1" ht="12.95" customHeight="1" x14ac:dyDescent="0.25">
      <c r="B9" s="166" t="s">
        <v>57</v>
      </c>
      <c r="C9" s="167" t="s">
        <v>58</v>
      </c>
      <c r="D9" s="153">
        <v>3</v>
      </c>
      <c r="E9" s="154">
        <v>400000</v>
      </c>
      <c r="F9" s="175" t="s">
        <v>59</v>
      </c>
      <c r="G9" s="189">
        <v>2</v>
      </c>
      <c r="H9" s="189">
        <v>2</v>
      </c>
      <c r="I9" s="189">
        <v>2</v>
      </c>
      <c r="J9" s="189">
        <v>2</v>
      </c>
      <c r="K9" s="189">
        <v>2</v>
      </c>
      <c r="M9"/>
    </row>
    <row r="10" spans="2:13" s="26" customFormat="1" ht="12.95" customHeight="1" x14ac:dyDescent="0.2">
      <c r="B10" s="166" t="s">
        <v>67</v>
      </c>
      <c r="C10" s="167" t="s">
        <v>68</v>
      </c>
      <c r="D10" s="153">
        <v>2</v>
      </c>
      <c r="E10" s="155">
        <v>90000</v>
      </c>
      <c r="F10" s="185" t="s">
        <v>62</v>
      </c>
      <c r="G10" s="171">
        <v>1</v>
      </c>
      <c r="H10" s="171">
        <v>1</v>
      </c>
      <c r="I10" s="171">
        <v>1</v>
      </c>
      <c r="J10" s="171">
        <v>1</v>
      </c>
      <c r="K10" s="171">
        <v>1</v>
      </c>
    </row>
    <row r="11" spans="2:13" s="26" customFormat="1" ht="12.95" customHeight="1" x14ac:dyDescent="0.2">
      <c r="B11" s="166" t="s">
        <v>71</v>
      </c>
      <c r="C11" s="167" t="s">
        <v>4552</v>
      </c>
      <c r="D11" s="153">
        <v>4</v>
      </c>
      <c r="E11" s="154">
        <v>1000000</v>
      </c>
      <c r="F11" s="186" t="s">
        <v>4553</v>
      </c>
      <c r="G11" s="171">
        <v>1</v>
      </c>
      <c r="H11" s="171">
        <v>1</v>
      </c>
      <c r="I11" s="171">
        <v>1</v>
      </c>
      <c r="J11" s="171">
        <v>1</v>
      </c>
      <c r="K11" s="171">
        <v>1</v>
      </c>
      <c r="M11" s="114"/>
    </row>
    <row r="12" spans="2:13" s="26" customFormat="1" ht="12.95" customHeight="1" x14ac:dyDescent="0.2">
      <c r="B12" s="166" t="s">
        <v>72</v>
      </c>
      <c r="C12" s="167" t="s">
        <v>4554</v>
      </c>
      <c r="D12" s="153">
        <v>2</v>
      </c>
      <c r="E12" s="155">
        <v>1000000</v>
      </c>
      <c r="F12" s="185" t="s">
        <v>4555</v>
      </c>
      <c r="G12" s="171">
        <v>1</v>
      </c>
      <c r="H12" s="171">
        <v>1</v>
      </c>
      <c r="I12" s="171">
        <v>1</v>
      </c>
      <c r="J12" s="171">
        <v>1</v>
      </c>
      <c r="K12" s="171">
        <v>1</v>
      </c>
      <c r="M12" s="114"/>
    </row>
    <row r="13" spans="2:13" s="26" customFormat="1" ht="12.75" customHeight="1" x14ac:dyDescent="0.2">
      <c r="D13" s="190"/>
      <c r="E13" s="191"/>
      <c r="F13" s="176" t="s">
        <v>73</v>
      </c>
      <c r="G13" s="188">
        <f>(G4*$E4+G5*$E5+G6*$E6+G7*$E7+G8*$E8+G9*$E9+G10*$E10+G11*$E11+G12*$E12)/1000000</f>
        <v>4.72</v>
      </c>
      <c r="H13" s="188">
        <f t="shared" ref="H13:K13" si="0">(H4*$E4+H5*$E5+H6*$E6+H7*$E7+H8*$E8+H9*$E9+H10*$E10+H11*$E11+H12*$E12)/1000000</f>
        <v>4.72</v>
      </c>
      <c r="I13" s="188">
        <f t="shared" si="0"/>
        <v>4.72</v>
      </c>
      <c r="J13" s="188">
        <f t="shared" si="0"/>
        <v>4.72</v>
      </c>
      <c r="K13" s="188">
        <f t="shared" si="0"/>
        <v>4.72</v>
      </c>
      <c r="M13" s="114"/>
    </row>
    <row r="14" spans="2:13" x14ac:dyDescent="0.25">
      <c r="F14" s="176" t="s">
        <v>4575</v>
      </c>
      <c r="G14" s="340">
        <f>SUM(G13:K13)*50</f>
        <v>1180</v>
      </c>
      <c r="H14" s="331"/>
      <c r="I14" s="331"/>
      <c r="J14" s="331"/>
      <c r="K14" s="331"/>
    </row>
    <row r="15" spans="2:13" x14ac:dyDescent="0.25">
      <c r="B15" s="328" t="s">
        <v>522</v>
      </c>
      <c r="C15" s="328"/>
      <c r="D15" s="328"/>
    </row>
    <row r="16" spans="2:13" ht="54" customHeight="1" x14ac:dyDescent="0.25">
      <c r="B16" s="178" t="s">
        <v>19</v>
      </c>
      <c r="C16" s="179" t="s">
        <v>4538</v>
      </c>
      <c r="D16" s="330" t="s">
        <v>4543</v>
      </c>
      <c r="E16" s="330"/>
      <c r="F16" s="330"/>
      <c r="G16" s="330"/>
      <c r="H16" s="330"/>
      <c r="I16" s="330"/>
      <c r="J16" s="330"/>
      <c r="K16" s="330"/>
      <c r="M16" s="59"/>
    </row>
    <row r="17" spans="2:13" ht="50.25" customHeight="1" x14ac:dyDescent="0.25">
      <c r="B17" s="178" t="s">
        <v>20</v>
      </c>
      <c r="C17" s="179" t="s">
        <v>4540</v>
      </c>
      <c r="D17" s="330" t="s">
        <v>4544</v>
      </c>
      <c r="E17" s="330"/>
      <c r="F17" s="330"/>
      <c r="G17" s="330"/>
      <c r="H17" s="330"/>
      <c r="I17" s="330"/>
      <c r="J17" s="330"/>
      <c r="K17" s="330"/>
      <c r="M17" s="26"/>
    </row>
    <row r="18" spans="2:13" ht="33.75" customHeight="1" x14ac:dyDescent="0.25">
      <c r="B18" s="178" t="s">
        <v>22</v>
      </c>
      <c r="C18" s="179" t="s">
        <v>4541</v>
      </c>
      <c r="D18" s="330" t="s">
        <v>4556</v>
      </c>
      <c r="E18" s="330"/>
      <c r="F18" s="330"/>
      <c r="G18" s="330"/>
      <c r="H18" s="330"/>
      <c r="I18" s="330"/>
      <c r="J18" s="330"/>
      <c r="K18" s="330"/>
      <c r="M18" s="26"/>
    </row>
    <row r="19" spans="2:13" ht="20.25" customHeight="1" x14ac:dyDescent="0.25">
      <c r="B19" s="178" t="s">
        <v>4568</v>
      </c>
      <c r="C19" s="179" t="s">
        <v>4569</v>
      </c>
      <c r="D19" s="330" t="s">
        <v>4571</v>
      </c>
      <c r="E19" s="330"/>
      <c r="F19" s="330"/>
      <c r="G19" s="330"/>
      <c r="H19" s="330"/>
      <c r="I19" s="330"/>
      <c r="J19" s="330"/>
      <c r="K19" s="330"/>
      <c r="M19" s="26"/>
    </row>
    <row r="20" spans="2:13" ht="20.25" customHeight="1" x14ac:dyDescent="0.25">
      <c r="B20" s="178" t="s">
        <v>56</v>
      </c>
      <c r="C20" s="179" t="s">
        <v>4551</v>
      </c>
      <c r="D20" s="330" t="s">
        <v>4557</v>
      </c>
      <c r="E20" s="330"/>
      <c r="F20" s="330"/>
      <c r="G20" s="330"/>
      <c r="H20" s="330"/>
      <c r="I20" s="330"/>
      <c r="J20" s="330"/>
      <c r="K20" s="330"/>
    </row>
    <row r="21" spans="2:13" ht="33.75" customHeight="1" x14ac:dyDescent="0.25">
      <c r="B21" s="178" t="s">
        <v>57</v>
      </c>
      <c r="C21" s="179" t="s">
        <v>58</v>
      </c>
      <c r="D21" s="330" t="s">
        <v>4576</v>
      </c>
      <c r="E21" s="330"/>
      <c r="F21" s="330"/>
      <c r="G21" s="330"/>
      <c r="H21" s="330"/>
      <c r="I21" s="330"/>
      <c r="J21" s="330"/>
      <c r="K21" s="330"/>
    </row>
    <row r="22" spans="2:13" ht="20.25" customHeight="1" x14ac:dyDescent="0.25">
      <c r="B22" s="178" t="s">
        <v>67</v>
      </c>
      <c r="C22" s="179" t="s">
        <v>68</v>
      </c>
      <c r="D22" s="344" t="s">
        <v>4577</v>
      </c>
      <c r="E22" s="344"/>
      <c r="F22" s="344"/>
      <c r="G22" s="344"/>
      <c r="H22" s="344"/>
      <c r="I22" s="344"/>
      <c r="J22" s="344"/>
      <c r="K22" s="344"/>
      <c r="M22" s="26"/>
    </row>
    <row r="23" spans="2:13" ht="20.25" customHeight="1" x14ac:dyDescent="0.25">
      <c r="B23" s="178" t="s">
        <v>71</v>
      </c>
      <c r="C23" s="179" t="s">
        <v>4552</v>
      </c>
      <c r="D23" s="330" t="s">
        <v>4559</v>
      </c>
      <c r="E23" s="330"/>
      <c r="F23" s="330"/>
      <c r="G23" s="330"/>
      <c r="H23" s="330"/>
      <c r="I23" s="330"/>
      <c r="J23" s="330"/>
      <c r="K23" s="330"/>
      <c r="M23" s="114"/>
    </row>
    <row r="24" spans="2:13" ht="33.75" customHeight="1" x14ac:dyDescent="0.25">
      <c r="B24" s="178" t="s">
        <v>72</v>
      </c>
      <c r="C24" s="179" t="s">
        <v>4554</v>
      </c>
      <c r="D24" s="330" t="s">
        <v>4572</v>
      </c>
      <c r="E24" s="330"/>
      <c r="F24" s="330"/>
      <c r="G24" s="330"/>
      <c r="H24" s="330"/>
      <c r="I24" s="330"/>
      <c r="J24" s="330"/>
      <c r="K24" s="330"/>
      <c r="M24" s="114"/>
    </row>
    <row r="25" spans="2:13" x14ac:dyDescent="0.25">
      <c r="C25" s="303"/>
      <c r="D25" s="303"/>
      <c r="E25" s="303"/>
      <c r="F25" s="303"/>
      <c r="G25" s="303"/>
      <c r="H25" s="303"/>
      <c r="I25" s="303"/>
      <c r="J25" s="303"/>
      <c r="K25" s="303"/>
      <c r="M25" s="114"/>
    </row>
    <row r="26" spans="2:13" s="26" customFormat="1" ht="48" customHeight="1" x14ac:dyDescent="0.2">
      <c r="B26" s="323" t="s">
        <v>521</v>
      </c>
      <c r="C26" s="323"/>
      <c r="D26" s="323"/>
      <c r="E26" s="323"/>
      <c r="F26" s="323"/>
      <c r="G26" s="331" t="s">
        <v>4520</v>
      </c>
      <c r="H26" s="331"/>
      <c r="I26" s="331"/>
      <c r="J26" s="331"/>
      <c r="K26" s="331"/>
      <c r="M26" s="161" t="s">
        <v>4527</v>
      </c>
    </row>
    <row r="27" spans="2:13" s="59" customFormat="1" ht="34.5" customHeight="1" x14ac:dyDescent="0.2">
      <c r="B27" s="341" t="s">
        <v>11</v>
      </c>
      <c r="C27" s="341"/>
      <c r="D27" s="162" t="s">
        <v>4521</v>
      </c>
      <c r="E27" s="162" t="s">
        <v>2</v>
      </c>
      <c r="F27" s="163" t="s">
        <v>3</v>
      </c>
      <c r="G27" s="164" t="s">
        <v>4515</v>
      </c>
      <c r="H27" s="164" t="s">
        <v>4516</v>
      </c>
      <c r="I27" s="164" t="s">
        <v>4517</v>
      </c>
      <c r="J27" s="164" t="s">
        <v>4518</v>
      </c>
      <c r="K27" s="164" t="s">
        <v>4519</v>
      </c>
      <c r="M27" s="165">
        <f>G37*1000000/150000</f>
        <v>19.25</v>
      </c>
    </row>
    <row r="28" spans="2:13" s="26" customFormat="1" ht="12.95" customHeight="1" x14ac:dyDescent="0.2">
      <c r="B28" s="166" t="s">
        <v>19</v>
      </c>
      <c r="C28" s="167" t="s">
        <v>4538</v>
      </c>
      <c r="D28" s="168">
        <v>3</v>
      </c>
      <c r="E28" s="172">
        <v>6000000</v>
      </c>
      <c r="F28" s="170" t="s">
        <v>4539</v>
      </c>
      <c r="G28" s="171">
        <v>0.05</v>
      </c>
      <c r="H28" s="171">
        <v>0.05</v>
      </c>
      <c r="I28" s="171">
        <v>0.05</v>
      </c>
      <c r="J28" s="171">
        <v>0.05</v>
      </c>
      <c r="K28" s="171">
        <v>0.05</v>
      </c>
    </row>
    <row r="29" spans="2:13" s="26" customFormat="1" ht="12.95" customHeight="1" x14ac:dyDescent="0.2">
      <c r="B29" s="166" t="s">
        <v>20</v>
      </c>
      <c r="C29" s="167" t="s">
        <v>4540</v>
      </c>
      <c r="D29" s="168">
        <v>16</v>
      </c>
      <c r="E29" s="172">
        <v>2000000</v>
      </c>
      <c r="F29" s="182" t="s">
        <v>9</v>
      </c>
      <c r="G29" s="171">
        <v>0.1</v>
      </c>
      <c r="H29" s="171">
        <v>0.1</v>
      </c>
      <c r="I29" s="171">
        <v>0.1</v>
      </c>
      <c r="J29" s="171">
        <v>0.1</v>
      </c>
      <c r="K29" s="171">
        <v>0.1</v>
      </c>
    </row>
    <row r="30" spans="2:13" s="26" customFormat="1" ht="12.95" customHeight="1" x14ac:dyDescent="0.2">
      <c r="B30" s="166" t="s">
        <v>22</v>
      </c>
      <c r="C30" s="167" t="s">
        <v>4541</v>
      </c>
      <c r="D30" s="168">
        <v>3</v>
      </c>
      <c r="E30" s="174">
        <v>1500000</v>
      </c>
      <c r="F30" s="175" t="s">
        <v>4542</v>
      </c>
      <c r="G30" s="183">
        <v>0.125</v>
      </c>
      <c r="H30" s="183">
        <v>0.125</v>
      </c>
      <c r="I30" s="183">
        <v>0.125</v>
      </c>
      <c r="J30" s="183">
        <v>0.125</v>
      </c>
      <c r="K30" s="183">
        <v>0.125</v>
      </c>
    </row>
    <row r="31" spans="2:13" s="26" customFormat="1" ht="12.95" customHeight="1" x14ac:dyDescent="0.2">
      <c r="B31" s="166" t="s">
        <v>4568</v>
      </c>
      <c r="C31" s="167" t="s">
        <v>4569</v>
      </c>
      <c r="D31" s="153">
        <v>4</v>
      </c>
      <c r="E31" s="155">
        <v>30000</v>
      </c>
      <c r="F31" s="186" t="s">
        <v>4570</v>
      </c>
      <c r="G31" s="189">
        <v>1</v>
      </c>
      <c r="H31" s="189">
        <v>1</v>
      </c>
      <c r="I31" s="189">
        <v>1</v>
      </c>
      <c r="J31" s="189">
        <v>1</v>
      </c>
      <c r="K31" s="189">
        <v>1</v>
      </c>
    </row>
    <row r="32" spans="2:13" s="26" customFormat="1" ht="12.95" customHeight="1" x14ac:dyDescent="0.25">
      <c r="B32" s="166" t="s">
        <v>56</v>
      </c>
      <c r="C32" s="167" t="s">
        <v>4551</v>
      </c>
      <c r="D32" s="168">
        <v>2</v>
      </c>
      <c r="E32" s="174">
        <v>100000</v>
      </c>
      <c r="F32" s="184" t="s">
        <v>62</v>
      </c>
      <c r="G32" s="171">
        <v>1</v>
      </c>
      <c r="H32" s="171">
        <v>1</v>
      </c>
      <c r="I32" s="171">
        <v>1</v>
      </c>
      <c r="J32" s="171">
        <v>1</v>
      </c>
      <c r="K32" s="171">
        <v>1</v>
      </c>
      <c r="M32"/>
    </row>
    <row r="33" spans="2:13" s="26" customFormat="1" ht="12.95" customHeight="1" x14ac:dyDescent="0.25">
      <c r="B33" s="166" t="s">
        <v>57</v>
      </c>
      <c r="C33" s="167" t="s">
        <v>58</v>
      </c>
      <c r="D33" s="153">
        <v>3</v>
      </c>
      <c r="E33" s="154">
        <v>400000</v>
      </c>
      <c r="F33" s="175" t="s">
        <v>59</v>
      </c>
      <c r="G33" s="197">
        <v>1.2</v>
      </c>
      <c r="H33" s="197">
        <v>1.2</v>
      </c>
      <c r="I33" s="197">
        <v>1.2</v>
      </c>
      <c r="J33" s="197">
        <v>1.2</v>
      </c>
      <c r="K33" s="197">
        <v>1.2</v>
      </c>
      <c r="M33"/>
    </row>
    <row r="34" spans="2:13" s="26" customFormat="1" ht="12.95" customHeight="1" x14ac:dyDescent="0.2">
      <c r="B34" s="166" t="s">
        <v>67</v>
      </c>
      <c r="C34" s="167" t="s">
        <v>68</v>
      </c>
      <c r="D34" s="153">
        <v>2</v>
      </c>
      <c r="E34" s="155">
        <v>90000</v>
      </c>
      <c r="F34" s="185" t="s">
        <v>62</v>
      </c>
      <c r="G34" s="171">
        <v>1</v>
      </c>
      <c r="H34" s="171">
        <v>1</v>
      </c>
      <c r="I34" s="171">
        <v>1</v>
      </c>
      <c r="J34" s="171">
        <v>1</v>
      </c>
      <c r="K34" s="171">
        <v>1</v>
      </c>
      <c r="M34" s="114"/>
    </row>
    <row r="35" spans="2:13" s="26" customFormat="1" ht="12.95" customHeight="1" x14ac:dyDescent="0.2">
      <c r="B35" s="166" t="s">
        <v>71</v>
      </c>
      <c r="C35" s="167" t="s">
        <v>4552</v>
      </c>
      <c r="D35" s="153">
        <v>4</v>
      </c>
      <c r="E35" s="154">
        <v>1000000</v>
      </c>
      <c r="F35" s="186" t="s">
        <v>4553</v>
      </c>
      <c r="G35" s="171">
        <v>1</v>
      </c>
      <c r="H35" s="171">
        <v>1</v>
      </c>
      <c r="I35" s="171">
        <v>1</v>
      </c>
      <c r="J35" s="171">
        <v>1</v>
      </c>
      <c r="K35" s="171">
        <v>1</v>
      </c>
      <c r="M35" s="114"/>
    </row>
    <row r="36" spans="2:13" s="26" customFormat="1" ht="12.95" customHeight="1" x14ac:dyDescent="0.25">
      <c r="B36" s="166" t="s">
        <v>72</v>
      </c>
      <c r="C36" s="167" t="s">
        <v>4554</v>
      </c>
      <c r="D36" s="153">
        <v>2</v>
      </c>
      <c r="E36" s="155">
        <v>1000000</v>
      </c>
      <c r="F36" s="185" t="s">
        <v>4555</v>
      </c>
      <c r="G36" s="171">
        <v>0.5</v>
      </c>
      <c r="H36" s="171">
        <v>0.5</v>
      </c>
      <c r="I36" s="171">
        <v>0.5</v>
      </c>
      <c r="J36" s="171">
        <v>0.5</v>
      </c>
      <c r="K36" s="171">
        <v>0.5</v>
      </c>
      <c r="M36"/>
    </row>
    <row r="37" spans="2:13" s="26" customFormat="1" ht="12.75" customHeight="1" x14ac:dyDescent="0.25">
      <c r="B37" s="20"/>
      <c r="C37" s="35"/>
      <c r="D37" s="13"/>
      <c r="E37" s="36"/>
      <c r="F37" s="176" t="s">
        <v>73</v>
      </c>
      <c r="G37" s="188">
        <f>(G28*$E28+G29*$E29+G30*$E30+G31*$E31+G32*$E32+G33*$E33+G34*$E34+G35*$E35+G36*$E36)/1000000</f>
        <v>2.8875000000000002</v>
      </c>
      <c r="H37" s="188">
        <f t="shared" ref="H37:K37" si="1">(H28*$E28+H29*$E29+H30*$E30+H31*$E31+H32*$E32+H33*$E33+H34*$E34+H35*$E35+H36*$E36)/1000000</f>
        <v>2.8875000000000002</v>
      </c>
      <c r="I37" s="188">
        <f t="shared" si="1"/>
        <v>2.8875000000000002</v>
      </c>
      <c r="J37" s="188">
        <f t="shared" si="1"/>
        <v>2.8875000000000002</v>
      </c>
      <c r="K37" s="188">
        <f t="shared" si="1"/>
        <v>2.8875000000000002</v>
      </c>
      <c r="M37"/>
    </row>
    <row r="38" spans="2:13" x14ac:dyDescent="0.25">
      <c r="C38" s="193"/>
      <c r="D38" s="194"/>
      <c r="E38" s="195"/>
      <c r="F38" s="176" t="s">
        <v>427</v>
      </c>
      <c r="G38" s="340">
        <f>SUM(G37:K37)*151</f>
        <v>2180.0625</v>
      </c>
      <c r="H38" s="331"/>
      <c r="I38" s="331"/>
      <c r="J38" s="331"/>
      <c r="K38" s="331"/>
    </row>
    <row r="39" spans="2:13" x14ac:dyDescent="0.25">
      <c r="B39" s="332" t="s">
        <v>523</v>
      </c>
      <c r="C39" s="332"/>
      <c r="D39" s="332"/>
    </row>
    <row r="40" spans="2:13" ht="51" customHeight="1" x14ac:dyDescent="0.25">
      <c r="B40" s="178" t="s">
        <v>19</v>
      </c>
      <c r="C40" s="179" t="s">
        <v>4538</v>
      </c>
      <c r="D40" s="330" t="s">
        <v>4546</v>
      </c>
      <c r="E40" s="330"/>
      <c r="F40" s="330"/>
      <c r="G40" s="330"/>
      <c r="H40" s="330"/>
      <c r="I40" s="330"/>
      <c r="J40" s="330"/>
      <c r="K40" s="330"/>
    </row>
    <row r="41" spans="2:13" ht="53.25" customHeight="1" x14ac:dyDescent="0.25">
      <c r="B41" s="178" t="s">
        <v>20</v>
      </c>
      <c r="C41" s="179" t="s">
        <v>4540</v>
      </c>
      <c r="D41" s="330" t="s">
        <v>4547</v>
      </c>
      <c r="E41" s="330"/>
      <c r="F41" s="330"/>
      <c r="G41" s="330"/>
      <c r="H41" s="330"/>
      <c r="I41" s="330"/>
      <c r="J41" s="330"/>
      <c r="K41" s="330"/>
    </row>
    <row r="42" spans="2:13" ht="33" customHeight="1" x14ac:dyDescent="0.25">
      <c r="B42" s="178" t="s">
        <v>22</v>
      </c>
      <c r="C42" s="179" t="s">
        <v>4541</v>
      </c>
      <c r="D42" s="330" t="s">
        <v>4561</v>
      </c>
      <c r="E42" s="330"/>
      <c r="F42" s="330"/>
      <c r="G42" s="330"/>
      <c r="H42" s="330"/>
      <c r="I42" s="330"/>
      <c r="J42" s="330"/>
      <c r="K42" s="330"/>
    </row>
    <row r="43" spans="2:13" ht="20.25" customHeight="1" x14ac:dyDescent="0.25">
      <c r="B43" s="178" t="s">
        <v>4568</v>
      </c>
      <c r="C43" s="179" t="s">
        <v>4569</v>
      </c>
      <c r="D43" s="330" t="s">
        <v>4571</v>
      </c>
      <c r="E43" s="330"/>
      <c r="F43" s="330"/>
      <c r="G43" s="330"/>
      <c r="H43" s="330"/>
      <c r="I43" s="330"/>
      <c r="J43" s="330"/>
      <c r="K43" s="330"/>
    </row>
    <row r="44" spans="2:13" ht="20.25" customHeight="1" x14ac:dyDescent="0.25">
      <c r="B44" s="178" t="s">
        <v>56</v>
      </c>
      <c r="C44" s="179" t="s">
        <v>4551</v>
      </c>
      <c r="D44" s="330" t="s">
        <v>4557</v>
      </c>
      <c r="E44" s="330"/>
      <c r="F44" s="330"/>
      <c r="G44" s="330"/>
      <c r="H44" s="330"/>
      <c r="I44" s="330"/>
      <c r="J44" s="330"/>
      <c r="K44" s="330"/>
    </row>
    <row r="45" spans="2:13" ht="38.25" customHeight="1" x14ac:dyDescent="0.25">
      <c r="B45" s="178" t="s">
        <v>57</v>
      </c>
      <c r="C45" s="179" t="s">
        <v>58</v>
      </c>
      <c r="D45" s="330" t="s">
        <v>4578</v>
      </c>
      <c r="E45" s="330"/>
      <c r="F45" s="330"/>
      <c r="G45" s="330"/>
      <c r="H45" s="330"/>
      <c r="I45" s="330"/>
      <c r="J45" s="330"/>
      <c r="K45" s="330"/>
    </row>
    <row r="46" spans="2:13" ht="21.75" customHeight="1" x14ac:dyDescent="0.25">
      <c r="B46" s="178" t="s">
        <v>67</v>
      </c>
      <c r="C46" s="179" t="s">
        <v>68</v>
      </c>
      <c r="D46" s="344" t="s">
        <v>4579</v>
      </c>
      <c r="E46" s="344"/>
      <c r="F46" s="344"/>
      <c r="G46" s="344"/>
      <c r="H46" s="344"/>
      <c r="I46" s="344"/>
      <c r="J46" s="344"/>
      <c r="K46" s="344"/>
    </row>
    <row r="47" spans="2:13" ht="21.75" customHeight="1" x14ac:dyDescent="0.25">
      <c r="B47" s="178" t="s">
        <v>71</v>
      </c>
      <c r="C47" s="179" t="s">
        <v>4552</v>
      </c>
      <c r="D47" s="330" t="s">
        <v>4559</v>
      </c>
      <c r="E47" s="330"/>
      <c r="F47" s="330"/>
      <c r="G47" s="330"/>
      <c r="H47" s="330"/>
      <c r="I47" s="330"/>
      <c r="J47" s="330"/>
      <c r="K47" s="330"/>
    </row>
    <row r="48" spans="2:13" ht="31.5" customHeight="1" x14ac:dyDescent="0.25">
      <c r="B48" s="178" t="s">
        <v>72</v>
      </c>
      <c r="C48" s="179" t="s">
        <v>4554</v>
      </c>
      <c r="D48" s="330" t="s">
        <v>4563</v>
      </c>
      <c r="E48" s="330"/>
      <c r="F48" s="330"/>
      <c r="G48" s="330"/>
      <c r="H48" s="330"/>
      <c r="I48" s="330"/>
      <c r="J48" s="330"/>
      <c r="K48" s="330"/>
    </row>
    <row r="50" spans="2:13" s="26" customFormat="1" ht="47.25" customHeight="1" x14ac:dyDescent="0.2">
      <c r="B50" s="323" t="s">
        <v>524</v>
      </c>
      <c r="C50" s="323"/>
      <c r="D50" s="323"/>
      <c r="E50" s="323"/>
      <c r="F50" s="323"/>
      <c r="G50" s="331" t="s">
        <v>4520</v>
      </c>
      <c r="H50" s="331"/>
      <c r="I50" s="331"/>
      <c r="J50" s="331"/>
      <c r="K50" s="331"/>
      <c r="M50" s="161" t="s">
        <v>4528</v>
      </c>
    </row>
    <row r="51" spans="2:13" s="59" customFormat="1" ht="35.25" customHeight="1" x14ac:dyDescent="0.2">
      <c r="B51" s="341" t="s">
        <v>11</v>
      </c>
      <c r="C51" s="341"/>
      <c r="D51" s="162" t="s">
        <v>4521</v>
      </c>
      <c r="E51" s="162" t="s">
        <v>2</v>
      </c>
      <c r="F51" s="163" t="s">
        <v>3</v>
      </c>
      <c r="G51" s="164" t="s">
        <v>4515</v>
      </c>
      <c r="H51" s="164" t="s">
        <v>4516</v>
      </c>
      <c r="I51" s="164" t="s">
        <v>4517</v>
      </c>
      <c r="J51" s="164" t="s">
        <v>4518</v>
      </c>
      <c r="K51" s="164" t="s">
        <v>4519</v>
      </c>
      <c r="M51" s="165">
        <f>G59*1000000/100000</f>
        <v>34.049999999999997</v>
      </c>
    </row>
    <row r="52" spans="2:13" s="26" customFormat="1" x14ac:dyDescent="0.25">
      <c r="B52" s="166" t="s">
        <v>20</v>
      </c>
      <c r="C52" s="167" t="s">
        <v>4540</v>
      </c>
      <c r="D52" s="168">
        <v>16</v>
      </c>
      <c r="E52" s="172">
        <v>2000000</v>
      </c>
      <c r="F52" s="182" t="s">
        <v>9</v>
      </c>
      <c r="G52" s="171">
        <v>1</v>
      </c>
      <c r="H52" s="171">
        <v>1</v>
      </c>
      <c r="I52" s="171">
        <v>1</v>
      </c>
      <c r="J52" s="171">
        <v>1</v>
      </c>
      <c r="K52" s="171">
        <v>1</v>
      </c>
      <c r="M52"/>
    </row>
    <row r="53" spans="2:13" s="26" customFormat="1" ht="18" customHeight="1" x14ac:dyDescent="0.25">
      <c r="B53" s="166" t="s">
        <v>22</v>
      </c>
      <c r="C53" s="167" t="s">
        <v>4541</v>
      </c>
      <c r="D53" s="168">
        <v>3</v>
      </c>
      <c r="E53" s="174">
        <v>1500000</v>
      </c>
      <c r="F53" s="198" t="s">
        <v>4542</v>
      </c>
      <c r="G53" s="171">
        <v>0.15</v>
      </c>
      <c r="H53" s="171">
        <v>0.15</v>
      </c>
      <c r="I53" s="171">
        <v>0.15</v>
      </c>
      <c r="J53" s="171">
        <v>0.15</v>
      </c>
      <c r="K53" s="171">
        <v>0.15</v>
      </c>
      <c r="M53"/>
    </row>
    <row r="54" spans="2:13" s="26" customFormat="1" ht="12.95" customHeight="1" x14ac:dyDescent="0.25">
      <c r="B54" s="166" t="s">
        <v>4568</v>
      </c>
      <c r="C54" s="167" t="s">
        <v>4569</v>
      </c>
      <c r="D54" s="153">
        <v>4</v>
      </c>
      <c r="E54" s="155">
        <v>30000</v>
      </c>
      <c r="F54" s="186" t="s">
        <v>4570</v>
      </c>
      <c r="G54" s="189">
        <v>1</v>
      </c>
      <c r="H54" s="189">
        <v>1</v>
      </c>
      <c r="I54" s="189">
        <v>1</v>
      </c>
      <c r="J54" s="189">
        <v>1</v>
      </c>
      <c r="K54" s="189">
        <v>1</v>
      </c>
      <c r="M54"/>
    </row>
    <row r="55" spans="2:13" s="26" customFormat="1" ht="15.75" customHeight="1" x14ac:dyDescent="0.25">
      <c r="B55" s="166" t="s">
        <v>56</v>
      </c>
      <c r="C55" s="167" t="s">
        <v>4551</v>
      </c>
      <c r="D55" s="168">
        <v>2</v>
      </c>
      <c r="E55" s="174">
        <v>100000</v>
      </c>
      <c r="F55" s="184" t="s">
        <v>62</v>
      </c>
      <c r="G55" s="171">
        <v>0.5</v>
      </c>
      <c r="H55" s="171">
        <v>0.5</v>
      </c>
      <c r="I55" s="171">
        <v>0.5</v>
      </c>
      <c r="J55" s="171">
        <v>0.5</v>
      </c>
      <c r="K55" s="171">
        <v>0.5</v>
      </c>
      <c r="M55"/>
    </row>
    <row r="56" spans="2:13" s="26" customFormat="1" ht="15.75" customHeight="1" x14ac:dyDescent="0.25">
      <c r="B56" s="166" t="s">
        <v>57</v>
      </c>
      <c r="C56" s="167" t="s">
        <v>58</v>
      </c>
      <c r="D56" s="153">
        <v>3</v>
      </c>
      <c r="E56" s="154">
        <v>400000</v>
      </c>
      <c r="F56" s="175" t="s">
        <v>59</v>
      </c>
      <c r="G56" s="171">
        <v>0.5</v>
      </c>
      <c r="H56" s="171">
        <v>0.5</v>
      </c>
      <c r="I56" s="171">
        <v>0.5</v>
      </c>
      <c r="J56" s="171">
        <v>0.5</v>
      </c>
      <c r="K56" s="171">
        <v>0.5</v>
      </c>
      <c r="M56"/>
    </row>
    <row r="57" spans="2:13" s="26" customFormat="1" ht="15.75" customHeight="1" x14ac:dyDescent="0.25">
      <c r="B57" s="166" t="s">
        <v>71</v>
      </c>
      <c r="C57" s="167" t="s">
        <v>4552</v>
      </c>
      <c r="D57" s="153">
        <v>4</v>
      </c>
      <c r="E57" s="154">
        <v>1000000</v>
      </c>
      <c r="F57" s="186" t="s">
        <v>4553</v>
      </c>
      <c r="G57" s="171">
        <v>0.5</v>
      </c>
      <c r="H57" s="171">
        <v>0.5</v>
      </c>
      <c r="I57" s="171">
        <v>0.5</v>
      </c>
      <c r="J57" s="171">
        <v>0.5</v>
      </c>
      <c r="K57" s="171">
        <v>0.5</v>
      </c>
      <c r="M57"/>
    </row>
    <row r="58" spans="2:13" s="26" customFormat="1" ht="15.75" customHeight="1" x14ac:dyDescent="0.25">
      <c r="B58" s="166" t="s">
        <v>72</v>
      </c>
      <c r="C58" s="167" t="s">
        <v>4554</v>
      </c>
      <c r="D58" s="153">
        <v>2</v>
      </c>
      <c r="E58" s="155">
        <v>1000000</v>
      </c>
      <c r="F58" s="185" t="s">
        <v>4555</v>
      </c>
      <c r="G58" s="171">
        <v>0.4</v>
      </c>
      <c r="H58" s="171">
        <v>0.4</v>
      </c>
      <c r="I58" s="171">
        <v>0.4</v>
      </c>
      <c r="J58" s="171">
        <v>0.4</v>
      </c>
      <c r="K58" s="171">
        <v>0.4</v>
      </c>
      <c r="M58"/>
    </row>
    <row r="59" spans="2:13" s="26" customFormat="1" ht="12.75" customHeight="1" x14ac:dyDescent="0.25">
      <c r="B59" s="20"/>
      <c r="C59" s="35"/>
      <c r="D59" s="13"/>
      <c r="E59" s="36"/>
      <c r="F59" s="176" t="s">
        <v>73</v>
      </c>
      <c r="G59" s="188">
        <f>(G52*$E52+G53*$E53+G54*$E54+G55*$E55+G56*$E56+G57*$E57+G58*$E58)/1000000</f>
        <v>3.4049999999999998</v>
      </c>
      <c r="H59" s="188">
        <f t="shared" ref="H59:K59" si="2">(H52*$E52+H53*$E53+H54*$E54+H55*$E55+H56*$E56+H57*$E57+H58*$E58)/1000000</f>
        <v>3.4049999999999998</v>
      </c>
      <c r="I59" s="188">
        <f t="shared" si="2"/>
        <v>3.4049999999999998</v>
      </c>
      <c r="J59" s="188">
        <f t="shared" si="2"/>
        <v>3.4049999999999998</v>
      </c>
      <c r="K59" s="188">
        <f t="shared" si="2"/>
        <v>3.4049999999999998</v>
      </c>
      <c r="M59"/>
    </row>
    <row r="60" spans="2:13" x14ac:dyDescent="0.25">
      <c r="F60" s="176" t="s">
        <v>462</v>
      </c>
      <c r="G60" s="340">
        <f>SUM(G59:K59)*90</f>
        <v>1532.2499999999998</v>
      </c>
      <c r="H60" s="331"/>
      <c r="I60" s="331"/>
      <c r="J60" s="331"/>
      <c r="K60" s="331"/>
    </row>
    <row r="61" spans="2:13" x14ac:dyDescent="0.25">
      <c r="B61" s="328" t="s">
        <v>525</v>
      </c>
      <c r="C61" s="328"/>
      <c r="D61" s="329"/>
    </row>
    <row r="62" spans="2:13" ht="56.25" customHeight="1" x14ac:dyDescent="0.25">
      <c r="B62" s="178" t="s">
        <v>20</v>
      </c>
      <c r="C62" s="179" t="s">
        <v>4540</v>
      </c>
      <c r="D62" s="330" t="s">
        <v>4580</v>
      </c>
      <c r="E62" s="330"/>
      <c r="F62" s="330"/>
      <c r="G62" s="330"/>
      <c r="H62" s="330"/>
      <c r="I62" s="330"/>
      <c r="J62" s="330"/>
      <c r="K62" s="330"/>
    </row>
    <row r="63" spans="2:13" ht="52.5" customHeight="1" x14ac:dyDescent="0.25">
      <c r="B63" s="178" t="s">
        <v>22</v>
      </c>
      <c r="C63" s="179" t="s">
        <v>4541</v>
      </c>
      <c r="D63" s="330" t="s">
        <v>4564</v>
      </c>
      <c r="E63" s="330"/>
      <c r="F63" s="330"/>
      <c r="G63" s="330"/>
      <c r="H63" s="330"/>
      <c r="I63" s="330"/>
      <c r="J63" s="330"/>
      <c r="K63" s="330"/>
    </row>
    <row r="64" spans="2:13" ht="20.25" customHeight="1" x14ac:dyDescent="0.25">
      <c r="B64" s="178" t="s">
        <v>4568</v>
      </c>
      <c r="C64" s="179" t="s">
        <v>4569</v>
      </c>
      <c r="D64" s="330" t="s">
        <v>4571</v>
      </c>
      <c r="E64" s="330"/>
      <c r="F64" s="330"/>
      <c r="G64" s="330"/>
      <c r="H64" s="330"/>
      <c r="I64" s="330"/>
      <c r="J64" s="330"/>
      <c r="K64" s="330"/>
    </row>
    <row r="65" spans="2:11" ht="21" customHeight="1" x14ac:dyDescent="0.25">
      <c r="B65" s="178" t="s">
        <v>56</v>
      </c>
      <c r="C65" s="179" t="s">
        <v>4551</v>
      </c>
      <c r="D65" s="330" t="s">
        <v>4565</v>
      </c>
      <c r="E65" s="330"/>
      <c r="F65" s="330"/>
      <c r="G65" s="330"/>
      <c r="H65" s="330"/>
      <c r="I65" s="330"/>
      <c r="J65" s="330"/>
      <c r="K65" s="330"/>
    </row>
    <row r="66" spans="2:11" ht="49.5" customHeight="1" x14ac:dyDescent="0.25">
      <c r="B66" s="178" t="s">
        <v>57</v>
      </c>
      <c r="C66" s="179" t="s">
        <v>58</v>
      </c>
      <c r="D66" s="330" t="s">
        <v>4581</v>
      </c>
      <c r="E66" s="330"/>
      <c r="F66" s="330"/>
      <c r="G66" s="330"/>
      <c r="H66" s="330"/>
      <c r="I66" s="330"/>
      <c r="J66" s="330"/>
      <c r="K66" s="330"/>
    </row>
    <row r="67" spans="2:11" ht="28.5" customHeight="1" x14ac:dyDescent="0.25">
      <c r="B67" s="178" t="s">
        <v>71</v>
      </c>
      <c r="C67" s="179" t="s">
        <v>4552</v>
      </c>
      <c r="D67" s="330" t="s">
        <v>4566</v>
      </c>
      <c r="E67" s="330"/>
      <c r="F67" s="330"/>
      <c r="G67" s="330"/>
      <c r="H67" s="330"/>
      <c r="I67" s="330"/>
      <c r="J67" s="330"/>
      <c r="K67" s="330"/>
    </row>
    <row r="68" spans="2:11" ht="31.5" customHeight="1" x14ac:dyDescent="0.25">
      <c r="B68" s="178" t="s">
        <v>72</v>
      </c>
      <c r="C68" s="179" t="s">
        <v>4554</v>
      </c>
      <c r="D68" s="330" t="s">
        <v>4567</v>
      </c>
      <c r="E68" s="330"/>
      <c r="F68" s="330"/>
      <c r="G68" s="330"/>
      <c r="H68" s="330"/>
      <c r="I68" s="330"/>
      <c r="J68" s="330"/>
      <c r="K68" s="330"/>
    </row>
    <row r="70" spans="2:11" x14ac:dyDescent="0.25">
      <c r="B70" s="342" t="s">
        <v>465</v>
      </c>
      <c r="C70" s="342"/>
      <c r="D70" s="342"/>
      <c r="E70" s="342"/>
      <c r="F70" s="342"/>
      <c r="G70" s="342"/>
      <c r="H70" s="342"/>
      <c r="I70" s="342"/>
      <c r="J70" s="342"/>
      <c r="K70" s="342"/>
    </row>
    <row r="71" spans="2:11" x14ac:dyDescent="0.25">
      <c r="B71" s="196">
        <v>2</v>
      </c>
      <c r="C71" s="343" t="s">
        <v>74</v>
      </c>
      <c r="D71" s="343"/>
      <c r="E71" s="343"/>
      <c r="F71" s="343"/>
      <c r="G71" s="343"/>
      <c r="H71" s="343"/>
      <c r="I71" s="343"/>
      <c r="J71" s="343"/>
      <c r="K71" s="343"/>
    </row>
  </sheetData>
  <sheetProtection password="E221" sheet="1" objects="1" scenarios="1"/>
  <mergeCells count="43">
    <mergeCell ref="C71:K71"/>
    <mergeCell ref="B51:C51"/>
    <mergeCell ref="G60:K60"/>
    <mergeCell ref="B61:D61"/>
    <mergeCell ref="D62:K62"/>
    <mergeCell ref="D63:K63"/>
    <mergeCell ref="D64:K64"/>
    <mergeCell ref="D65:K65"/>
    <mergeCell ref="D66:K66"/>
    <mergeCell ref="D67:K67"/>
    <mergeCell ref="D68:K68"/>
    <mergeCell ref="B70:K70"/>
    <mergeCell ref="B50:F50"/>
    <mergeCell ref="G50:K50"/>
    <mergeCell ref="G38:K38"/>
    <mergeCell ref="B39:D39"/>
    <mergeCell ref="D40:K40"/>
    <mergeCell ref="D41:K41"/>
    <mergeCell ref="D42:K42"/>
    <mergeCell ref="D43:K43"/>
    <mergeCell ref="D44:K44"/>
    <mergeCell ref="D45:K45"/>
    <mergeCell ref="D46:K46"/>
    <mergeCell ref="D47:K47"/>
    <mergeCell ref="D48:K48"/>
    <mergeCell ref="B27:C27"/>
    <mergeCell ref="D17:K17"/>
    <mergeCell ref="D18:K18"/>
    <mergeCell ref="D19:K19"/>
    <mergeCell ref="D20:K20"/>
    <mergeCell ref="D21:K21"/>
    <mergeCell ref="D22:K22"/>
    <mergeCell ref="D23:K23"/>
    <mergeCell ref="D24:K24"/>
    <mergeCell ref="C25:K25"/>
    <mergeCell ref="B26:F26"/>
    <mergeCell ref="G26:K26"/>
    <mergeCell ref="D16:K16"/>
    <mergeCell ref="B2:F2"/>
    <mergeCell ref="G2:K2"/>
    <mergeCell ref="B3:C3"/>
    <mergeCell ref="G14:K14"/>
    <mergeCell ref="B15:D1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M55"/>
  <sheetViews>
    <sheetView showGridLines="0" zoomScale="80" zoomScaleNormal="80" workbookViewId="0"/>
  </sheetViews>
  <sheetFormatPr defaultRowHeight="15" x14ac:dyDescent="0.25"/>
  <cols>
    <col min="1" max="1" width="1.85546875" customWidth="1"/>
    <col min="2" max="2" width="3.85546875" style="34" customWidth="1"/>
    <col min="3" max="3" width="38.85546875" style="146" customWidth="1"/>
    <col min="4" max="4" width="11.7109375" style="29" customWidth="1"/>
    <col min="5" max="5" width="19" style="1" customWidth="1"/>
    <col min="6" max="6" width="90.85546875" style="2" customWidth="1"/>
    <col min="7" max="11" width="5.7109375" style="34" customWidth="1"/>
    <col min="12" max="12" width="3.28515625" customWidth="1"/>
    <col min="13" max="13" width="37.85546875" customWidth="1"/>
  </cols>
  <sheetData>
    <row r="2" spans="2:13" s="26" customFormat="1" ht="62.25" customHeight="1" x14ac:dyDescent="0.2">
      <c r="B2" s="323" t="s">
        <v>4582</v>
      </c>
      <c r="C2" s="323"/>
      <c r="D2" s="323"/>
      <c r="E2" s="323"/>
      <c r="F2" s="323"/>
      <c r="G2" s="331" t="s">
        <v>4583</v>
      </c>
      <c r="H2" s="331"/>
      <c r="I2" s="331"/>
      <c r="J2" s="331"/>
      <c r="K2" s="331"/>
      <c r="M2" s="161" t="s">
        <v>4526</v>
      </c>
    </row>
    <row r="3" spans="2:13" s="59" customFormat="1" ht="29.25" customHeight="1" x14ac:dyDescent="0.2">
      <c r="B3" s="325" t="s">
        <v>11</v>
      </c>
      <c r="C3" s="326"/>
      <c r="D3" s="162" t="s">
        <v>4521</v>
      </c>
      <c r="E3" s="162" t="s">
        <v>2</v>
      </c>
      <c r="F3" s="163" t="s">
        <v>3</v>
      </c>
      <c r="G3" s="164" t="s">
        <v>4515</v>
      </c>
      <c r="H3" s="164" t="s">
        <v>4516</v>
      </c>
      <c r="I3" s="164" t="s">
        <v>4517</v>
      </c>
      <c r="J3" s="164" t="s">
        <v>4518</v>
      </c>
      <c r="K3" s="164" t="s">
        <v>4519</v>
      </c>
      <c r="M3" s="165">
        <f>G10*1000000/250000</f>
        <v>12.08</v>
      </c>
    </row>
    <row r="4" spans="2:13" s="26" customFormat="1" ht="12.95" customHeight="1" x14ac:dyDescent="0.2">
      <c r="B4" s="166" t="s">
        <v>4568</v>
      </c>
      <c r="C4" s="167" t="s">
        <v>4569</v>
      </c>
      <c r="D4" s="153">
        <v>4</v>
      </c>
      <c r="E4" s="155">
        <v>30000</v>
      </c>
      <c r="F4" s="186" t="s">
        <v>4570</v>
      </c>
      <c r="G4" s="189">
        <v>1</v>
      </c>
      <c r="H4" s="189">
        <v>1</v>
      </c>
      <c r="I4" s="189">
        <v>1</v>
      </c>
      <c r="J4" s="189">
        <v>1</v>
      </c>
      <c r="K4" s="189">
        <v>1</v>
      </c>
      <c r="M4" s="59"/>
    </row>
    <row r="5" spans="2:13" s="26" customFormat="1" ht="12.95" customHeight="1" x14ac:dyDescent="0.2">
      <c r="B5" s="166" t="s">
        <v>56</v>
      </c>
      <c r="C5" s="167" t="s">
        <v>4551</v>
      </c>
      <c r="D5" s="168">
        <v>2</v>
      </c>
      <c r="E5" s="174">
        <v>100000</v>
      </c>
      <c r="F5" s="184" t="s">
        <v>62</v>
      </c>
      <c r="G5" s="171">
        <v>1</v>
      </c>
      <c r="H5" s="171">
        <v>1</v>
      </c>
      <c r="I5" s="171">
        <v>1</v>
      </c>
      <c r="J5" s="171">
        <v>1</v>
      </c>
      <c r="K5" s="171">
        <v>1</v>
      </c>
    </row>
    <row r="6" spans="2:13" s="26" customFormat="1" ht="12.95" customHeight="1" x14ac:dyDescent="0.2">
      <c r="B6" s="166" t="s">
        <v>57</v>
      </c>
      <c r="C6" s="167" t="s">
        <v>58</v>
      </c>
      <c r="D6" s="153">
        <v>3</v>
      </c>
      <c r="E6" s="154">
        <v>400000</v>
      </c>
      <c r="F6" s="175" t="s">
        <v>59</v>
      </c>
      <c r="G6" s="189">
        <v>2</v>
      </c>
      <c r="H6" s="189">
        <v>2</v>
      </c>
      <c r="I6" s="189">
        <v>2</v>
      </c>
      <c r="J6" s="189">
        <v>2</v>
      </c>
      <c r="K6" s="189">
        <v>2</v>
      </c>
    </row>
    <row r="7" spans="2:13" s="26" customFormat="1" ht="12.95" customHeight="1" x14ac:dyDescent="0.2">
      <c r="B7" s="166" t="s">
        <v>67</v>
      </c>
      <c r="C7" s="167" t="s">
        <v>68</v>
      </c>
      <c r="D7" s="153">
        <v>2</v>
      </c>
      <c r="E7" s="155">
        <v>90000</v>
      </c>
      <c r="F7" s="185" t="s">
        <v>62</v>
      </c>
      <c r="G7" s="171">
        <v>1</v>
      </c>
      <c r="H7" s="171">
        <v>1</v>
      </c>
      <c r="I7" s="171">
        <v>1</v>
      </c>
      <c r="J7" s="171">
        <v>1</v>
      </c>
      <c r="K7" s="171">
        <v>1</v>
      </c>
    </row>
    <row r="8" spans="2:13" s="26" customFormat="1" ht="12.95" customHeight="1" x14ac:dyDescent="0.2">
      <c r="B8" s="166" t="s">
        <v>71</v>
      </c>
      <c r="C8" s="167" t="s">
        <v>4552</v>
      </c>
      <c r="D8" s="153">
        <v>4</v>
      </c>
      <c r="E8" s="154">
        <v>1000000</v>
      </c>
      <c r="F8" s="186" t="s">
        <v>4553</v>
      </c>
      <c r="G8" s="171">
        <v>1</v>
      </c>
      <c r="H8" s="171">
        <v>1</v>
      </c>
      <c r="I8" s="171">
        <v>1</v>
      </c>
      <c r="J8" s="171">
        <v>1</v>
      </c>
      <c r="K8" s="171">
        <v>1</v>
      </c>
    </row>
    <row r="9" spans="2:13" s="26" customFormat="1" ht="12.95" customHeight="1" x14ac:dyDescent="0.25">
      <c r="B9" s="166" t="s">
        <v>72</v>
      </c>
      <c r="C9" s="167" t="s">
        <v>4554</v>
      </c>
      <c r="D9" s="153">
        <v>2</v>
      </c>
      <c r="E9" s="155">
        <v>1000000</v>
      </c>
      <c r="F9" s="185" t="s">
        <v>4555</v>
      </c>
      <c r="G9" s="171">
        <v>1</v>
      </c>
      <c r="H9" s="171">
        <v>1</v>
      </c>
      <c r="I9" s="171">
        <v>1</v>
      </c>
      <c r="J9" s="171">
        <v>1</v>
      </c>
      <c r="K9" s="171">
        <v>1</v>
      </c>
      <c r="M9"/>
    </row>
    <row r="10" spans="2:13" s="26" customFormat="1" ht="12.75" customHeight="1" x14ac:dyDescent="0.2">
      <c r="D10" s="190"/>
      <c r="E10" s="191"/>
      <c r="F10" s="176" t="s">
        <v>73</v>
      </c>
      <c r="G10" s="188">
        <f>(G4*$E4+G5*$E5+G6*$E6+G7*$E7+G8*$E8+G9*$E9)/1000000</f>
        <v>3.02</v>
      </c>
      <c r="H10" s="188">
        <f t="shared" ref="H10:K10" si="0">(H4*$E4+H5*$E5+H6*$E6+H7*$E7+H8*$E8+H9*$E9)/1000000</f>
        <v>3.02</v>
      </c>
      <c r="I10" s="188">
        <f t="shared" si="0"/>
        <v>3.02</v>
      </c>
      <c r="J10" s="188">
        <f t="shared" si="0"/>
        <v>3.02</v>
      </c>
      <c r="K10" s="188">
        <f t="shared" si="0"/>
        <v>3.02</v>
      </c>
    </row>
    <row r="11" spans="2:13" x14ac:dyDescent="0.25">
      <c r="F11" s="176" t="s">
        <v>4575</v>
      </c>
      <c r="G11" s="340">
        <f>SUM(G10:K10)*50</f>
        <v>755</v>
      </c>
      <c r="H11" s="331"/>
      <c r="I11" s="331"/>
      <c r="J11" s="331"/>
      <c r="K11" s="331"/>
      <c r="M11" s="114"/>
    </row>
    <row r="12" spans="2:13" x14ac:dyDescent="0.25">
      <c r="B12" s="328" t="s">
        <v>4584</v>
      </c>
      <c r="C12" s="328"/>
      <c r="D12" s="328"/>
      <c r="M12" s="114"/>
    </row>
    <row r="13" spans="2:13" ht="20.25" customHeight="1" x14ac:dyDescent="0.25">
      <c r="B13" s="178" t="s">
        <v>4568</v>
      </c>
      <c r="C13" s="179" t="s">
        <v>4569</v>
      </c>
      <c r="D13" s="334" t="s">
        <v>4571</v>
      </c>
      <c r="E13" s="335"/>
      <c r="F13" s="335"/>
      <c r="G13" s="335"/>
      <c r="H13" s="335"/>
      <c r="I13" s="335"/>
      <c r="J13" s="335"/>
      <c r="K13" s="336"/>
      <c r="M13" s="114"/>
    </row>
    <row r="14" spans="2:13" ht="20.25" customHeight="1" x14ac:dyDescent="0.25">
      <c r="B14" s="178" t="s">
        <v>56</v>
      </c>
      <c r="C14" s="179" t="s">
        <v>4551</v>
      </c>
      <c r="D14" s="334" t="s">
        <v>4557</v>
      </c>
      <c r="E14" s="335"/>
      <c r="F14" s="335"/>
      <c r="G14" s="335"/>
      <c r="H14" s="335"/>
      <c r="I14" s="335"/>
      <c r="J14" s="335"/>
      <c r="K14" s="336"/>
    </row>
    <row r="15" spans="2:13" ht="37.5" customHeight="1" x14ac:dyDescent="0.25">
      <c r="B15" s="178" t="s">
        <v>57</v>
      </c>
      <c r="C15" s="179" t="s">
        <v>58</v>
      </c>
      <c r="D15" s="330" t="s">
        <v>4576</v>
      </c>
      <c r="E15" s="330"/>
      <c r="F15" s="330"/>
      <c r="G15" s="330"/>
      <c r="H15" s="330"/>
      <c r="I15" s="330"/>
      <c r="J15" s="330"/>
      <c r="K15" s="330"/>
    </row>
    <row r="16" spans="2:13" ht="37.5" customHeight="1" x14ac:dyDescent="0.25">
      <c r="B16" s="178" t="s">
        <v>67</v>
      </c>
      <c r="C16" s="179" t="s">
        <v>68</v>
      </c>
      <c r="D16" s="330" t="s">
        <v>4577</v>
      </c>
      <c r="E16" s="330"/>
      <c r="F16" s="330"/>
      <c r="G16" s="330"/>
      <c r="H16" s="330"/>
      <c r="I16" s="330"/>
      <c r="J16" s="330"/>
      <c r="K16" s="330"/>
      <c r="M16" s="59"/>
    </row>
    <row r="17" spans="2:13" ht="20.25" customHeight="1" x14ac:dyDescent="0.25">
      <c r="B17" s="178" t="s">
        <v>71</v>
      </c>
      <c r="C17" s="179" t="s">
        <v>4552</v>
      </c>
      <c r="D17" s="330" t="s">
        <v>4559</v>
      </c>
      <c r="E17" s="330"/>
      <c r="F17" s="330"/>
      <c r="G17" s="330"/>
      <c r="H17" s="330"/>
      <c r="I17" s="330"/>
      <c r="J17" s="330"/>
      <c r="K17" s="330"/>
      <c r="M17" s="26"/>
    </row>
    <row r="18" spans="2:13" ht="33.75" customHeight="1" x14ac:dyDescent="0.25">
      <c r="B18" s="178" t="s">
        <v>72</v>
      </c>
      <c r="C18" s="179" t="s">
        <v>4554</v>
      </c>
      <c r="D18" s="334" t="s">
        <v>4572</v>
      </c>
      <c r="E18" s="335"/>
      <c r="F18" s="335"/>
      <c r="G18" s="335"/>
      <c r="H18" s="335"/>
      <c r="I18" s="335"/>
      <c r="J18" s="335"/>
      <c r="K18" s="336"/>
      <c r="M18" s="26"/>
    </row>
    <row r="19" spans="2:13" x14ac:dyDescent="0.25">
      <c r="C19" s="303"/>
      <c r="D19" s="303"/>
      <c r="E19" s="303"/>
      <c r="F19" s="303"/>
      <c r="G19" s="303"/>
      <c r="H19" s="303"/>
      <c r="I19" s="303"/>
      <c r="J19" s="303"/>
      <c r="K19" s="303"/>
      <c r="M19" s="26"/>
    </row>
    <row r="20" spans="2:13" s="26" customFormat="1" ht="41.25" customHeight="1" x14ac:dyDescent="0.2">
      <c r="B20" s="323" t="s">
        <v>4585</v>
      </c>
      <c r="C20" s="323"/>
      <c r="D20" s="323"/>
      <c r="E20" s="323"/>
      <c r="F20" s="323"/>
      <c r="G20" s="331" t="s">
        <v>4583</v>
      </c>
      <c r="H20" s="331"/>
      <c r="I20" s="331"/>
      <c r="J20" s="331"/>
      <c r="K20" s="331"/>
      <c r="M20" s="161" t="s">
        <v>4527</v>
      </c>
    </row>
    <row r="21" spans="2:13" s="59" customFormat="1" ht="24.75" customHeight="1" x14ac:dyDescent="0.2">
      <c r="B21" s="199" t="s">
        <v>11</v>
      </c>
      <c r="C21" s="200"/>
      <c r="D21" s="162" t="s">
        <v>4521</v>
      </c>
      <c r="E21" s="162" t="s">
        <v>2</v>
      </c>
      <c r="F21" s="163" t="s">
        <v>3</v>
      </c>
      <c r="G21" s="164" t="s">
        <v>4515</v>
      </c>
      <c r="H21" s="164" t="s">
        <v>4516</v>
      </c>
      <c r="I21" s="164" t="s">
        <v>4517</v>
      </c>
      <c r="J21" s="164" t="s">
        <v>4518</v>
      </c>
      <c r="K21" s="164" t="s">
        <v>4519</v>
      </c>
      <c r="M21" s="165">
        <f>G28*1000000/150000</f>
        <v>14.666666666666666</v>
      </c>
    </row>
    <row r="22" spans="2:13" s="26" customFormat="1" ht="12.95" customHeight="1" x14ac:dyDescent="0.2">
      <c r="B22" s="166" t="s">
        <v>4568</v>
      </c>
      <c r="C22" s="167" t="s">
        <v>4569</v>
      </c>
      <c r="D22" s="153">
        <v>4</v>
      </c>
      <c r="E22" s="155">
        <v>30000</v>
      </c>
      <c r="F22" s="186" t="s">
        <v>4570</v>
      </c>
      <c r="G22" s="189">
        <v>1</v>
      </c>
      <c r="H22" s="189">
        <v>1</v>
      </c>
      <c r="I22" s="189">
        <v>1</v>
      </c>
      <c r="J22" s="189">
        <v>1</v>
      </c>
      <c r="K22" s="189">
        <v>1</v>
      </c>
    </row>
    <row r="23" spans="2:13" s="26" customFormat="1" ht="12.95" customHeight="1" x14ac:dyDescent="0.2">
      <c r="B23" s="166" t="s">
        <v>56</v>
      </c>
      <c r="C23" s="167" t="s">
        <v>4551</v>
      </c>
      <c r="D23" s="168">
        <v>2</v>
      </c>
      <c r="E23" s="174">
        <v>100000</v>
      </c>
      <c r="F23" s="184" t="s">
        <v>62</v>
      </c>
      <c r="G23" s="171">
        <v>1</v>
      </c>
      <c r="H23" s="171">
        <v>1</v>
      </c>
      <c r="I23" s="171">
        <v>1</v>
      </c>
      <c r="J23" s="171">
        <v>1</v>
      </c>
      <c r="K23" s="171">
        <v>1</v>
      </c>
      <c r="M23" s="114"/>
    </row>
    <row r="24" spans="2:13" s="26" customFormat="1" ht="12.95" customHeight="1" x14ac:dyDescent="0.2">
      <c r="B24" s="166" t="s">
        <v>57</v>
      </c>
      <c r="C24" s="167" t="s">
        <v>58</v>
      </c>
      <c r="D24" s="153">
        <v>3</v>
      </c>
      <c r="E24" s="154">
        <v>400000</v>
      </c>
      <c r="F24" s="175" t="s">
        <v>59</v>
      </c>
      <c r="G24" s="197">
        <v>1.2</v>
      </c>
      <c r="H24" s="197">
        <v>1.2</v>
      </c>
      <c r="I24" s="197">
        <v>1.2</v>
      </c>
      <c r="J24" s="197">
        <v>1.2</v>
      </c>
      <c r="K24" s="197">
        <v>1.2</v>
      </c>
      <c r="M24" s="114"/>
    </row>
    <row r="25" spans="2:13" s="26" customFormat="1" ht="12.95" customHeight="1" x14ac:dyDescent="0.2">
      <c r="B25" s="166" t="s">
        <v>67</v>
      </c>
      <c r="C25" s="167" t="s">
        <v>68</v>
      </c>
      <c r="D25" s="153">
        <v>2</v>
      </c>
      <c r="E25" s="155">
        <v>90000</v>
      </c>
      <c r="F25" s="185" t="s">
        <v>62</v>
      </c>
      <c r="G25" s="171">
        <v>1</v>
      </c>
      <c r="H25" s="171">
        <v>1</v>
      </c>
      <c r="I25" s="171">
        <v>1</v>
      </c>
      <c r="J25" s="171">
        <v>1</v>
      </c>
      <c r="K25" s="171">
        <v>1</v>
      </c>
      <c r="M25" s="114"/>
    </row>
    <row r="26" spans="2:13" s="26" customFormat="1" ht="12.95" customHeight="1" x14ac:dyDescent="0.2">
      <c r="B26" s="166" t="s">
        <v>71</v>
      </c>
      <c r="C26" s="167" t="s">
        <v>4552</v>
      </c>
      <c r="D26" s="153">
        <v>4</v>
      </c>
      <c r="E26" s="154">
        <v>1000000</v>
      </c>
      <c r="F26" s="186" t="s">
        <v>4553</v>
      </c>
      <c r="G26" s="171">
        <v>1</v>
      </c>
      <c r="H26" s="171">
        <v>1</v>
      </c>
      <c r="I26" s="171">
        <v>1</v>
      </c>
      <c r="J26" s="171">
        <v>1</v>
      </c>
      <c r="K26" s="171">
        <v>1</v>
      </c>
    </row>
    <row r="27" spans="2:13" s="26" customFormat="1" ht="12.95" customHeight="1" x14ac:dyDescent="0.2">
      <c r="B27" s="166" t="s">
        <v>72</v>
      </c>
      <c r="C27" s="167" t="s">
        <v>4554</v>
      </c>
      <c r="D27" s="153">
        <v>2</v>
      </c>
      <c r="E27" s="155">
        <v>1000000</v>
      </c>
      <c r="F27" s="185" t="s">
        <v>4555</v>
      </c>
      <c r="G27" s="171">
        <v>0.5</v>
      </c>
      <c r="H27" s="171">
        <v>0.5</v>
      </c>
      <c r="I27" s="171">
        <v>0.5</v>
      </c>
      <c r="J27" s="171">
        <v>0.5</v>
      </c>
      <c r="K27" s="171">
        <v>0.5</v>
      </c>
    </row>
    <row r="28" spans="2:13" s="26" customFormat="1" ht="12.75" customHeight="1" x14ac:dyDescent="0.2">
      <c r="B28" s="20"/>
      <c r="C28" s="35"/>
      <c r="D28" s="13"/>
      <c r="E28" s="36"/>
      <c r="F28" s="176" t="s">
        <v>73</v>
      </c>
      <c r="G28" s="188">
        <f>(G22*$E22+G23*$E23+G24*$E24+G25*$E25+G26*$E26+G27*$E27)/1000000</f>
        <v>2.2000000000000002</v>
      </c>
      <c r="H28" s="188">
        <f t="shared" ref="H28:K28" si="1">(H22*$E22+H23*$E23+H24*$E24+H25*$E25+H26*$E26+H27*$E27)/1000000</f>
        <v>2.2000000000000002</v>
      </c>
      <c r="I28" s="188">
        <f t="shared" si="1"/>
        <v>2.2000000000000002</v>
      </c>
      <c r="J28" s="188">
        <f t="shared" si="1"/>
        <v>2.2000000000000002</v>
      </c>
      <c r="K28" s="188">
        <f t="shared" si="1"/>
        <v>2.2000000000000002</v>
      </c>
    </row>
    <row r="29" spans="2:13" x14ac:dyDescent="0.25">
      <c r="C29" s="193"/>
      <c r="D29" s="194"/>
      <c r="E29" s="195"/>
      <c r="F29" s="176" t="s">
        <v>427</v>
      </c>
      <c r="G29" s="340">
        <f>SUM(G28:K28)*151</f>
        <v>1661</v>
      </c>
      <c r="H29" s="331"/>
      <c r="I29" s="331"/>
      <c r="J29" s="331"/>
      <c r="K29" s="331"/>
      <c r="M29" s="26"/>
    </row>
    <row r="30" spans="2:13" x14ac:dyDescent="0.25">
      <c r="B30" s="332" t="s">
        <v>4586</v>
      </c>
      <c r="C30" s="332"/>
      <c r="D30" s="332"/>
      <c r="M30" s="26"/>
    </row>
    <row r="31" spans="2:13" ht="20.25" customHeight="1" x14ac:dyDescent="0.25">
      <c r="B31" s="178" t="s">
        <v>4568</v>
      </c>
      <c r="C31" s="179" t="s">
        <v>4569</v>
      </c>
      <c r="D31" s="334" t="s">
        <v>4571</v>
      </c>
      <c r="E31" s="335"/>
      <c r="F31" s="335"/>
      <c r="G31" s="335"/>
      <c r="H31" s="335"/>
      <c r="I31" s="335"/>
      <c r="J31" s="335"/>
      <c r="K31" s="336"/>
      <c r="M31" s="26"/>
    </row>
    <row r="32" spans="2:13" ht="20.25" customHeight="1" x14ac:dyDescent="0.25">
      <c r="B32" s="178" t="s">
        <v>56</v>
      </c>
      <c r="C32" s="179" t="s">
        <v>4551</v>
      </c>
      <c r="D32" s="334" t="s">
        <v>4557</v>
      </c>
      <c r="E32" s="335"/>
      <c r="F32" s="335"/>
      <c r="G32" s="335"/>
      <c r="H32" s="335"/>
      <c r="I32" s="335"/>
      <c r="J32" s="335"/>
      <c r="K32" s="336"/>
    </row>
    <row r="33" spans="2:13" ht="35.25" customHeight="1" x14ac:dyDescent="0.25">
      <c r="B33" s="178" t="s">
        <v>57</v>
      </c>
      <c r="C33" s="179" t="s">
        <v>58</v>
      </c>
      <c r="D33" s="330" t="s">
        <v>4578</v>
      </c>
      <c r="E33" s="330"/>
      <c r="F33" s="330"/>
      <c r="G33" s="330"/>
      <c r="H33" s="330"/>
      <c r="I33" s="330"/>
      <c r="J33" s="330"/>
      <c r="K33" s="330"/>
    </row>
    <row r="34" spans="2:13" ht="33" customHeight="1" x14ac:dyDescent="0.25">
      <c r="B34" s="178" t="s">
        <v>67</v>
      </c>
      <c r="C34" s="179" t="s">
        <v>68</v>
      </c>
      <c r="D34" s="330" t="s">
        <v>4579</v>
      </c>
      <c r="E34" s="330"/>
      <c r="F34" s="330"/>
      <c r="G34" s="330"/>
      <c r="H34" s="330"/>
      <c r="I34" s="330"/>
      <c r="J34" s="330"/>
      <c r="K34" s="330"/>
      <c r="M34" s="114"/>
    </row>
    <row r="35" spans="2:13" ht="21.75" customHeight="1" x14ac:dyDescent="0.25">
      <c r="B35" s="178" t="s">
        <v>71</v>
      </c>
      <c r="C35" s="179" t="s">
        <v>4552</v>
      </c>
      <c r="D35" s="330" t="s">
        <v>4559</v>
      </c>
      <c r="E35" s="330"/>
      <c r="F35" s="330"/>
      <c r="G35" s="330"/>
      <c r="H35" s="330"/>
      <c r="I35" s="330"/>
      <c r="J35" s="330"/>
      <c r="K35" s="330"/>
      <c r="M35" s="114"/>
    </row>
    <row r="36" spans="2:13" ht="31.5" customHeight="1" x14ac:dyDescent="0.25">
      <c r="B36" s="178" t="s">
        <v>72</v>
      </c>
      <c r="C36" s="179" t="s">
        <v>4554</v>
      </c>
      <c r="D36" s="330" t="s">
        <v>4563</v>
      </c>
      <c r="E36" s="330"/>
      <c r="F36" s="330"/>
      <c r="G36" s="330"/>
      <c r="H36" s="330"/>
      <c r="I36" s="330"/>
      <c r="J36" s="330"/>
      <c r="K36" s="330"/>
    </row>
    <row r="38" spans="2:13" s="26" customFormat="1" ht="42" customHeight="1" x14ac:dyDescent="0.2">
      <c r="B38" s="323" t="s">
        <v>4587</v>
      </c>
      <c r="C38" s="323"/>
      <c r="D38" s="323"/>
      <c r="E38" s="323"/>
      <c r="F38" s="323"/>
      <c r="G38" s="331" t="s">
        <v>4583</v>
      </c>
      <c r="H38" s="331"/>
      <c r="I38" s="331"/>
      <c r="J38" s="331"/>
      <c r="K38" s="331"/>
      <c r="M38" s="161" t="s">
        <v>4528</v>
      </c>
    </row>
    <row r="39" spans="2:13" s="59" customFormat="1" ht="31.5" customHeight="1" x14ac:dyDescent="0.2">
      <c r="B39" s="325" t="s">
        <v>11</v>
      </c>
      <c r="C39" s="326"/>
      <c r="D39" s="162" t="s">
        <v>4521</v>
      </c>
      <c r="E39" s="162" t="s">
        <v>2</v>
      </c>
      <c r="F39" s="163" t="s">
        <v>3</v>
      </c>
      <c r="G39" s="164" t="s">
        <v>4515</v>
      </c>
      <c r="H39" s="164" t="s">
        <v>4516</v>
      </c>
      <c r="I39" s="164" t="s">
        <v>4517</v>
      </c>
      <c r="J39" s="164" t="s">
        <v>4518</v>
      </c>
      <c r="K39" s="164" t="s">
        <v>4519</v>
      </c>
      <c r="M39" s="165">
        <f>G45*1000000/100000</f>
        <v>11.8</v>
      </c>
    </row>
    <row r="40" spans="2:13" s="26" customFormat="1" ht="12.95" customHeight="1" x14ac:dyDescent="0.25">
      <c r="B40" s="166" t="s">
        <v>4568</v>
      </c>
      <c r="C40" s="167" t="s">
        <v>4569</v>
      </c>
      <c r="D40" s="153">
        <v>4</v>
      </c>
      <c r="E40" s="155">
        <v>30000</v>
      </c>
      <c r="F40" s="186" t="s">
        <v>4570</v>
      </c>
      <c r="G40" s="189">
        <v>1</v>
      </c>
      <c r="H40" s="189">
        <v>1</v>
      </c>
      <c r="I40" s="189">
        <v>1</v>
      </c>
      <c r="J40" s="189">
        <v>1</v>
      </c>
      <c r="K40" s="189">
        <v>1</v>
      </c>
      <c r="M40"/>
    </row>
    <row r="41" spans="2:13" s="26" customFormat="1" ht="15.75" customHeight="1" x14ac:dyDescent="0.25">
      <c r="B41" s="166" t="s">
        <v>56</v>
      </c>
      <c r="C41" s="167" t="s">
        <v>4551</v>
      </c>
      <c r="D41" s="168">
        <v>2</v>
      </c>
      <c r="E41" s="174">
        <v>100000</v>
      </c>
      <c r="F41" s="184" t="s">
        <v>62</v>
      </c>
      <c r="G41" s="171">
        <v>0.5</v>
      </c>
      <c r="H41" s="171">
        <v>0.5</v>
      </c>
      <c r="I41" s="171">
        <v>0.5</v>
      </c>
      <c r="J41" s="171">
        <v>0.5</v>
      </c>
      <c r="K41" s="171">
        <v>0.5</v>
      </c>
      <c r="M41"/>
    </row>
    <row r="42" spans="2:13" s="26" customFormat="1" ht="15.75" customHeight="1" x14ac:dyDescent="0.25">
      <c r="B42" s="166" t="s">
        <v>57</v>
      </c>
      <c r="C42" s="167" t="s">
        <v>58</v>
      </c>
      <c r="D42" s="153">
        <v>3</v>
      </c>
      <c r="E42" s="154">
        <v>400000</v>
      </c>
      <c r="F42" s="175" t="s">
        <v>59</v>
      </c>
      <c r="G42" s="171">
        <v>0.5</v>
      </c>
      <c r="H42" s="171">
        <v>0.5</v>
      </c>
      <c r="I42" s="171">
        <v>0.5</v>
      </c>
      <c r="J42" s="171">
        <v>0.5</v>
      </c>
      <c r="K42" s="171">
        <v>0.5</v>
      </c>
      <c r="M42"/>
    </row>
    <row r="43" spans="2:13" s="26" customFormat="1" ht="15.75" customHeight="1" x14ac:dyDescent="0.25">
      <c r="B43" s="166" t="s">
        <v>71</v>
      </c>
      <c r="C43" s="167" t="s">
        <v>4552</v>
      </c>
      <c r="D43" s="153">
        <v>4</v>
      </c>
      <c r="E43" s="154">
        <v>1000000</v>
      </c>
      <c r="F43" s="186" t="s">
        <v>4553</v>
      </c>
      <c r="G43" s="171">
        <v>0.5</v>
      </c>
      <c r="H43" s="171">
        <v>0.5</v>
      </c>
      <c r="I43" s="171">
        <v>0.5</v>
      </c>
      <c r="J43" s="171">
        <v>0.5</v>
      </c>
      <c r="K43" s="171">
        <v>0.5</v>
      </c>
      <c r="M43"/>
    </row>
    <row r="44" spans="2:13" s="26" customFormat="1" ht="15.75" customHeight="1" x14ac:dyDescent="0.25">
      <c r="B44" s="166" t="s">
        <v>72</v>
      </c>
      <c r="C44" s="167" t="s">
        <v>4554</v>
      </c>
      <c r="D44" s="153">
        <v>2</v>
      </c>
      <c r="E44" s="155">
        <v>1000000</v>
      </c>
      <c r="F44" s="185" t="s">
        <v>4555</v>
      </c>
      <c r="G44" s="171">
        <v>0.4</v>
      </c>
      <c r="H44" s="171">
        <v>0.4</v>
      </c>
      <c r="I44" s="171">
        <v>0.4</v>
      </c>
      <c r="J44" s="171">
        <v>0.4</v>
      </c>
      <c r="K44" s="171">
        <v>0.4</v>
      </c>
      <c r="M44"/>
    </row>
    <row r="45" spans="2:13" s="26" customFormat="1" ht="12.75" customHeight="1" x14ac:dyDescent="0.25">
      <c r="B45" s="20"/>
      <c r="C45" s="35"/>
      <c r="D45" s="13"/>
      <c r="E45" s="36"/>
      <c r="F45" s="176" t="s">
        <v>73</v>
      </c>
      <c r="G45" s="188">
        <f>(G40*$E40+G41*$E41+G42*$E42+G43*$E43+G44*$E44)/1000000</f>
        <v>1.18</v>
      </c>
      <c r="H45" s="188">
        <f t="shared" ref="H45:K45" si="2">(H40*$E40+H41*$E41+H42*$E42+H43*$E43+H44*$E44)/1000000</f>
        <v>1.18</v>
      </c>
      <c r="I45" s="188">
        <f t="shared" si="2"/>
        <v>1.18</v>
      </c>
      <c r="J45" s="188">
        <f t="shared" si="2"/>
        <v>1.18</v>
      </c>
      <c r="K45" s="188">
        <f t="shared" si="2"/>
        <v>1.18</v>
      </c>
      <c r="M45"/>
    </row>
    <row r="46" spans="2:13" x14ac:dyDescent="0.25">
      <c r="F46" s="176" t="s">
        <v>462</v>
      </c>
      <c r="G46" s="340">
        <f>SUM(G45:K45)*90</f>
        <v>531</v>
      </c>
      <c r="H46" s="331"/>
      <c r="I46" s="331"/>
      <c r="J46" s="331"/>
      <c r="K46" s="331"/>
    </row>
    <row r="47" spans="2:13" x14ac:dyDescent="0.25">
      <c r="B47" s="328" t="s">
        <v>4588</v>
      </c>
      <c r="C47" s="328"/>
      <c r="D47" s="329"/>
    </row>
    <row r="48" spans="2:13" ht="20.25" customHeight="1" x14ac:dyDescent="0.25">
      <c r="B48" s="178" t="s">
        <v>4568</v>
      </c>
      <c r="C48" s="179" t="s">
        <v>4569</v>
      </c>
      <c r="D48" s="334" t="s">
        <v>4571</v>
      </c>
      <c r="E48" s="335"/>
      <c r="F48" s="335"/>
      <c r="G48" s="335"/>
      <c r="H48" s="335"/>
      <c r="I48" s="335"/>
      <c r="J48" s="335"/>
      <c r="K48" s="336"/>
    </row>
    <row r="49" spans="2:11" ht="21" customHeight="1" x14ac:dyDescent="0.25">
      <c r="B49" s="178" t="s">
        <v>56</v>
      </c>
      <c r="C49" s="179" t="s">
        <v>4551</v>
      </c>
      <c r="D49" s="334" t="s">
        <v>4565</v>
      </c>
      <c r="E49" s="335"/>
      <c r="F49" s="335"/>
      <c r="G49" s="335"/>
      <c r="H49" s="335"/>
      <c r="I49" s="335"/>
      <c r="J49" s="335"/>
      <c r="K49" s="336"/>
    </row>
    <row r="50" spans="2:11" ht="51" customHeight="1" x14ac:dyDescent="0.25">
      <c r="B50" s="178" t="s">
        <v>57</v>
      </c>
      <c r="C50" s="179" t="s">
        <v>58</v>
      </c>
      <c r="D50" s="330" t="s">
        <v>4581</v>
      </c>
      <c r="E50" s="330"/>
      <c r="F50" s="330"/>
      <c r="G50" s="330"/>
      <c r="H50" s="330"/>
      <c r="I50" s="330"/>
      <c r="J50" s="330"/>
      <c r="K50" s="330"/>
    </row>
    <row r="51" spans="2:11" ht="28.5" customHeight="1" x14ac:dyDescent="0.25">
      <c r="B51" s="178" t="s">
        <v>71</v>
      </c>
      <c r="C51" s="179" t="s">
        <v>4552</v>
      </c>
      <c r="D51" s="330" t="s">
        <v>4566</v>
      </c>
      <c r="E51" s="330"/>
      <c r="F51" s="330"/>
      <c r="G51" s="330"/>
      <c r="H51" s="330"/>
      <c r="I51" s="330"/>
      <c r="J51" s="330"/>
      <c r="K51" s="330"/>
    </row>
    <row r="52" spans="2:11" ht="31.5" customHeight="1" x14ac:dyDescent="0.25">
      <c r="B52" s="178" t="s">
        <v>72</v>
      </c>
      <c r="C52" s="179" t="s">
        <v>4554</v>
      </c>
      <c r="D52" s="334" t="s">
        <v>4567</v>
      </c>
      <c r="E52" s="335"/>
      <c r="F52" s="335"/>
      <c r="G52" s="335"/>
      <c r="H52" s="335"/>
      <c r="I52" s="335"/>
      <c r="J52" s="335"/>
      <c r="K52" s="336"/>
    </row>
    <row r="54" spans="2:11" x14ac:dyDescent="0.25">
      <c r="B54" s="342" t="s">
        <v>465</v>
      </c>
      <c r="C54" s="342"/>
      <c r="D54" s="342"/>
      <c r="E54" s="342"/>
      <c r="F54" s="342"/>
      <c r="G54" s="342"/>
      <c r="H54" s="342"/>
      <c r="I54" s="342"/>
      <c r="J54" s="342"/>
      <c r="K54" s="342"/>
    </row>
    <row r="55" spans="2:11" x14ac:dyDescent="0.25">
      <c r="B55" s="196">
        <v>2</v>
      </c>
      <c r="C55" s="343" t="s">
        <v>74</v>
      </c>
      <c r="D55" s="343"/>
      <c r="E55" s="343"/>
      <c r="F55" s="343"/>
      <c r="G55" s="343"/>
      <c r="H55" s="343"/>
      <c r="I55" s="343"/>
      <c r="J55" s="343"/>
      <c r="K55" s="343"/>
    </row>
  </sheetData>
  <sheetProtection password="E221" sheet="1" objects="1" scenarios="1"/>
  <mergeCells count="34">
    <mergeCell ref="D51:K51"/>
    <mergeCell ref="D52:K52"/>
    <mergeCell ref="B54:K54"/>
    <mergeCell ref="C55:K55"/>
    <mergeCell ref="B39:C39"/>
    <mergeCell ref="G46:K46"/>
    <mergeCell ref="B47:D47"/>
    <mergeCell ref="D48:K48"/>
    <mergeCell ref="D49:K49"/>
    <mergeCell ref="D50:K50"/>
    <mergeCell ref="D33:K33"/>
    <mergeCell ref="D34:K34"/>
    <mergeCell ref="D35:K35"/>
    <mergeCell ref="D36:K36"/>
    <mergeCell ref="B38:F38"/>
    <mergeCell ref="G38:K38"/>
    <mergeCell ref="D32:K32"/>
    <mergeCell ref="D14:K14"/>
    <mergeCell ref="D15:K15"/>
    <mergeCell ref="D16:K16"/>
    <mergeCell ref="D17:K17"/>
    <mergeCell ref="D18:K18"/>
    <mergeCell ref="C19:K19"/>
    <mergeCell ref="B20:F20"/>
    <mergeCell ref="G20:K20"/>
    <mergeCell ref="G29:K29"/>
    <mergeCell ref="B30:D30"/>
    <mergeCell ref="D31:K31"/>
    <mergeCell ref="D13:K13"/>
    <mergeCell ref="B2:F2"/>
    <mergeCell ref="G2:K2"/>
    <mergeCell ref="B3:C3"/>
    <mergeCell ref="G11:K11"/>
    <mergeCell ref="B12:D1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P13"/>
  <sheetViews>
    <sheetView showGridLines="0" workbookViewId="0"/>
  </sheetViews>
  <sheetFormatPr defaultRowHeight="15" x14ac:dyDescent="0.25"/>
  <cols>
    <col min="1" max="1" width="1.85546875" customWidth="1"/>
    <col min="3" max="3" width="37.7109375" customWidth="1"/>
    <col min="5" max="5" width="13.5703125" customWidth="1"/>
    <col min="6" max="6" width="81" customWidth="1"/>
  </cols>
  <sheetData>
    <row r="2" spans="2:16" s="26" customFormat="1" ht="15" customHeight="1" x14ac:dyDescent="0.2">
      <c r="B2" s="323" t="s">
        <v>4589</v>
      </c>
      <c r="C2" s="323"/>
      <c r="D2" s="323"/>
      <c r="E2" s="323"/>
      <c r="F2" s="323"/>
      <c r="G2" s="331" t="s">
        <v>10</v>
      </c>
      <c r="H2" s="331"/>
      <c r="I2" s="331"/>
      <c r="J2" s="331"/>
      <c r="K2" s="331"/>
    </row>
    <row r="3" spans="2:16" s="59" customFormat="1" ht="15" customHeight="1" x14ac:dyDescent="0.2">
      <c r="B3" s="341" t="s">
        <v>11</v>
      </c>
      <c r="C3" s="341"/>
      <c r="D3" s="345" t="s">
        <v>1</v>
      </c>
      <c r="E3" s="345" t="s">
        <v>2</v>
      </c>
      <c r="F3" s="346" t="s">
        <v>3</v>
      </c>
      <c r="G3" s="347" t="s">
        <v>4507</v>
      </c>
      <c r="H3" s="347"/>
      <c r="I3" s="347"/>
      <c r="J3" s="347"/>
      <c r="K3" s="347"/>
    </row>
    <row r="4" spans="2:16" s="59" customFormat="1" ht="18.75" customHeight="1" x14ac:dyDescent="0.2">
      <c r="B4" s="341"/>
      <c r="C4" s="341"/>
      <c r="D4" s="345"/>
      <c r="E4" s="345"/>
      <c r="F4" s="346"/>
      <c r="G4" s="164">
        <v>2015</v>
      </c>
      <c r="H4" s="164">
        <v>2016</v>
      </c>
      <c r="I4" s="164">
        <v>2017</v>
      </c>
      <c r="J4" s="164">
        <v>2018</v>
      </c>
      <c r="K4" s="164">
        <v>2019</v>
      </c>
    </row>
    <row r="5" spans="2:16" s="26" customFormat="1" ht="12.95" customHeight="1" x14ac:dyDescent="0.2">
      <c r="B5" s="166" t="s">
        <v>20</v>
      </c>
      <c r="C5" s="167" t="s">
        <v>4540</v>
      </c>
      <c r="D5" s="168">
        <v>16</v>
      </c>
      <c r="E5" s="172">
        <v>2000000</v>
      </c>
      <c r="F5" s="182" t="s">
        <v>4590</v>
      </c>
      <c r="G5" s="171">
        <v>1</v>
      </c>
      <c r="H5" s="171">
        <v>1</v>
      </c>
      <c r="I5" s="171">
        <v>1</v>
      </c>
      <c r="J5" s="171">
        <v>1</v>
      </c>
      <c r="K5" s="171">
        <v>1</v>
      </c>
    </row>
    <row r="6" spans="2:16" s="26" customFormat="1" ht="12.75" customHeight="1" x14ac:dyDescent="0.2">
      <c r="B6" s="20"/>
      <c r="C6" s="35"/>
      <c r="D6" s="13"/>
      <c r="E6" s="36"/>
      <c r="F6" s="176" t="s">
        <v>73</v>
      </c>
      <c r="G6" s="188">
        <f>(G5*$E5)/1000000</f>
        <v>2</v>
      </c>
      <c r="H6" s="188">
        <f t="shared" ref="H6:K6" si="0">(H5*$E5)/1000000</f>
        <v>2</v>
      </c>
      <c r="I6" s="188">
        <f t="shared" si="0"/>
        <v>2</v>
      </c>
      <c r="J6" s="188">
        <f t="shared" si="0"/>
        <v>2</v>
      </c>
      <c r="K6" s="188">
        <f t="shared" si="0"/>
        <v>2</v>
      </c>
    </row>
    <row r="7" spans="2:16" x14ac:dyDescent="0.25">
      <c r="B7" s="34"/>
      <c r="C7" s="146"/>
      <c r="D7" s="29"/>
      <c r="E7" s="1"/>
      <c r="F7" s="176" t="s">
        <v>4591</v>
      </c>
      <c r="G7" s="340">
        <f>SUM(G6:K6)*187</f>
        <v>1870</v>
      </c>
      <c r="H7" s="331"/>
      <c r="I7" s="331"/>
      <c r="J7" s="331"/>
      <c r="K7" s="331"/>
    </row>
    <row r="8" spans="2:16" x14ac:dyDescent="0.25">
      <c r="B8" s="34"/>
      <c r="C8" s="146"/>
      <c r="D8" s="29"/>
      <c r="E8" s="1"/>
      <c r="F8" s="176" t="s">
        <v>4508</v>
      </c>
      <c r="G8" s="340">
        <v>250</v>
      </c>
      <c r="H8" s="340"/>
      <c r="I8" s="340"/>
      <c r="J8" s="340"/>
      <c r="K8" s="340"/>
    </row>
    <row r="9" spans="2:16" x14ac:dyDescent="0.25">
      <c r="B9" s="34"/>
      <c r="C9" s="146"/>
      <c r="D9" s="29"/>
      <c r="E9" s="1"/>
      <c r="F9" s="176" t="s">
        <v>4509</v>
      </c>
      <c r="G9" s="348">
        <f>G8/G7</f>
        <v>0.13368983957219252</v>
      </c>
      <c r="H9" s="349"/>
      <c r="I9" s="349"/>
      <c r="J9" s="349"/>
      <c r="K9" s="350"/>
    </row>
    <row r="10" spans="2:16" x14ac:dyDescent="0.25">
      <c r="B10" s="332" t="s">
        <v>4592</v>
      </c>
      <c r="C10" s="332"/>
      <c r="D10" s="333"/>
      <c r="E10" s="1"/>
      <c r="F10" s="2"/>
      <c r="G10" s="34"/>
      <c r="H10" s="34"/>
      <c r="I10" s="34"/>
      <c r="J10" s="34"/>
      <c r="K10" s="34"/>
      <c r="L10" s="145"/>
      <c r="M10" s="145"/>
      <c r="N10" s="145"/>
      <c r="O10" s="145"/>
      <c r="P10" s="80"/>
    </row>
    <row r="11" spans="2:16" ht="20.25" customHeight="1" x14ac:dyDescent="0.25">
      <c r="B11" s="178" t="s">
        <v>19</v>
      </c>
      <c r="C11" s="179" t="s">
        <v>4538</v>
      </c>
      <c r="D11" s="351" t="s">
        <v>4593</v>
      </c>
      <c r="E11" s="351"/>
      <c r="F11" s="351"/>
      <c r="G11" s="351"/>
      <c r="H11" s="351"/>
      <c r="I11" s="351"/>
      <c r="J11" s="351"/>
      <c r="K11" s="351"/>
      <c r="L11" s="107"/>
      <c r="M11" s="107"/>
      <c r="N11" s="107"/>
      <c r="O11" s="107"/>
      <c r="P11" s="107"/>
    </row>
    <row r="12" spans="2:16" ht="16.5" customHeight="1" x14ac:dyDescent="0.25">
      <c r="B12" s="178" t="s">
        <v>20</v>
      </c>
      <c r="C12" s="179" t="s">
        <v>4540</v>
      </c>
      <c r="D12" s="351"/>
      <c r="E12" s="351"/>
      <c r="F12" s="351"/>
      <c r="G12" s="351"/>
      <c r="H12" s="351"/>
      <c r="I12" s="351"/>
      <c r="J12" s="351"/>
      <c r="K12" s="351"/>
      <c r="L12" s="107"/>
      <c r="M12" s="107"/>
      <c r="N12" s="107"/>
      <c r="O12" s="107"/>
      <c r="P12" s="107"/>
    </row>
    <row r="13" spans="2:16" ht="33" customHeight="1" x14ac:dyDescent="0.25">
      <c r="B13" s="178" t="s">
        <v>22</v>
      </c>
      <c r="C13" s="179" t="s">
        <v>4541</v>
      </c>
      <c r="D13" s="351"/>
      <c r="E13" s="351"/>
      <c r="F13" s="351"/>
      <c r="G13" s="351"/>
      <c r="H13" s="351"/>
      <c r="I13" s="351"/>
      <c r="J13" s="351"/>
      <c r="K13" s="351"/>
      <c r="L13" s="107"/>
      <c r="M13" s="107"/>
      <c r="N13" s="107"/>
      <c r="O13" s="107"/>
      <c r="P13" s="107"/>
    </row>
  </sheetData>
  <sheetProtection password="E221" sheet="1" objects="1" scenarios="1"/>
  <mergeCells count="12">
    <mergeCell ref="G7:K7"/>
    <mergeCell ref="G8:K8"/>
    <mergeCell ref="G9:K9"/>
    <mergeCell ref="B10:D10"/>
    <mergeCell ref="D11:K13"/>
    <mergeCell ref="B2:F2"/>
    <mergeCell ref="G2:K2"/>
    <mergeCell ref="B3:C4"/>
    <mergeCell ref="D3:D4"/>
    <mergeCell ref="E3:E4"/>
    <mergeCell ref="F3:F4"/>
    <mergeCell ref="G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S31"/>
  <sheetViews>
    <sheetView showGridLines="0" zoomScale="80" zoomScaleNormal="80" workbookViewId="0"/>
  </sheetViews>
  <sheetFormatPr defaultRowHeight="15" x14ac:dyDescent="0.25"/>
  <cols>
    <col min="1" max="1" width="1.85546875" customWidth="1"/>
    <col min="2" max="2" width="3.85546875" style="34" customWidth="1"/>
    <col min="3" max="3" width="35.85546875" style="146"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9" x14ac:dyDescent="0.25">
      <c r="C1" s="132"/>
    </row>
    <row r="2" spans="2:19" s="26" customFormat="1" ht="48.75" customHeight="1" x14ac:dyDescent="0.2">
      <c r="B2" s="323" t="s">
        <v>467</v>
      </c>
      <c r="C2" s="323"/>
      <c r="D2" s="323"/>
      <c r="E2" s="323"/>
      <c r="F2" s="323"/>
      <c r="G2" s="352" t="s">
        <v>4520</v>
      </c>
      <c r="H2" s="352"/>
      <c r="I2" s="352"/>
      <c r="J2" s="352"/>
      <c r="K2" s="352"/>
      <c r="M2" s="161" t="s">
        <v>4599</v>
      </c>
      <c r="N2" s="166" t="s">
        <v>4512</v>
      </c>
      <c r="O2" s="222">
        <f>G4*E4+G5*E5</f>
        <v>1200000</v>
      </c>
      <c r="P2" s="223">
        <f>O2/(O2+O3)</f>
        <v>1</v>
      </c>
    </row>
    <row r="3" spans="2:19" s="59" customFormat="1" ht="34.5" customHeight="1" x14ac:dyDescent="0.2">
      <c r="B3" s="325" t="s">
        <v>11</v>
      </c>
      <c r="C3" s="326"/>
      <c r="D3" s="162" t="s">
        <v>4521</v>
      </c>
      <c r="E3" s="162" t="s">
        <v>2</v>
      </c>
      <c r="F3" s="163" t="s">
        <v>3</v>
      </c>
      <c r="G3" s="164" t="s">
        <v>4515</v>
      </c>
      <c r="H3" s="164" t="s">
        <v>4516</v>
      </c>
      <c r="I3" s="164" t="s">
        <v>4517</v>
      </c>
      <c r="J3" s="164" t="s">
        <v>4518</v>
      </c>
      <c r="K3" s="164" t="s">
        <v>4519</v>
      </c>
      <c r="M3" s="165">
        <f>G6*1000000/19000</f>
        <v>63.157894736842103</v>
      </c>
      <c r="N3" s="166" t="s">
        <v>4513</v>
      </c>
      <c r="O3" s="224">
        <v>0</v>
      </c>
      <c r="P3" s="223">
        <f>O3/(O2+O3)</f>
        <v>0</v>
      </c>
    </row>
    <row r="4" spans="2:19" s="26" customFormat="1" ht="12.95" customHeight="1" x14ac:dyDescent="0.2">
      <c r="B4" s="166" t="s">
        <v>70</v>
      </c>
      <c r="C4" s="167" t="s">
        <v>4600</v>
      </c>
      <c r="D4" s="153">
        <v>16</v>
      </c>
      <c r="E4" s="155">
        <v>200000</v>
      </c>
      <c r="F4" s="186" t="s">
        <v>4601</v>
      </c>
      <c r="G4" s="171">
        <v>5</v>
      </c>
      <c r="H4" s="171">
        <v>5</v>
      </c>
      <c r="I4" s="171">
        <v>5</v>
      </c>
      <c r="J4" s="171">
        <v>5</v>
      </c>
      <c r="K4" s="171">
        <v>5</v>
      </c>
    </row>
    <row r="5" spans="2:19" s="26" customFormat="1" ht="12.95" customHeight="1" x14ac:dyDescent="0.2">
      <c r="B5" s="166" t="s">
        <v>4602</v>
      </c>
      <c r="C5" s="167" t="s">
        <v>4603</v>
      </c>
      <c r="D5" s="168">
        <v>2</v>
      </c>
      <c r="E5" s="174">
        <v>20000</v>
      </c>
      <c r="F5" s="184" t="s">
        <v>4604</v>
      </c>
      <c r="G5" s="171">
        <v>10</v>
      </c>
      <c r="H5" s="171">
        <v>10</v>
      </c>
      <c r="I5" s="171">
        <v>10</v>
      </c>
      <c r="J5" s="171">
        <v>10</v>
      </c>
      <c r="K5" s="171">
        <v>10</v>
      </c>
      <c r="M5" s="118"/>
      <c r="N5" s="148"/>
    </row>
    <row r="6" spans="2:19" s="26" customFormat="1" ht="12.75" customHeight="1" x14ac:dyDescent="0.2">
      <c r="B6" s="20"/>
      <c r="C6" s="35"/>
      <c r="D6" s="13"/>
      <c r="E6" s="36"/>
      <c r="F6" s="176" t="s">
        <v>73</v>
      </c>
      <c r="G6" s="188">
        <f>(G4*$E4+G5*$E5)/1000000</f>
        <v>1.2</v>
      </c>
      <c r="H6" s="188">
        <f>(H4*$E4+H5*$E5)/1000000</f>
        <v>1.2</v>
      </c>
      <c r="I6" s="188">
        <f>(I4*$E4+I5*$E5)/1000000</f>
        <v>1.2</v>
      </c>
      <c r="J6" s="188">
        <f>(J4*$E4+J5*$E5)/1000000</f>
        <v>1.2</v>
      </c>
      <c r="K6" s="188">
        <f>(K4*$E4+K5*$E5)/1000000</f>
        <v>1.2</v>
      </c>
      <c r="L6" s="37"/>
      <c r="M6" s="147"/>
      <c r="N6" s="147"/>
    </row>
    <row r="7" spans="2:19" x14ac:dyDescent="0.25">
      <c r="F7" s="176" t="s">
        <v>4514</v>
      </c>
      <c r="G7" s="353">
        <f>SUM(G6:K6)*50</f>
        <v>300</v>
      </c>
      <c r="H7" s="353"/>
      <c r="I7" s="353"/>
      <c r="J7" s="353"/>
      <c r="K7" s="353"/>
    </row>
    <row r="8" spans="2:19" x14ac:dyDescent="0.25">
      <c r="B8" s="328" t="s">
        <v>470</v>
      </c>
      <c r="C8" s="328"/>
      <c r="D8" s="329"/>
      <c r="M8" s="287"/>
      <c r="N8" s="287"/>
      <c r="O8" s="287"/>
      <c r="P8" s="287"/>
      <c r="Q8" s="287"/>
      <c r="R8" s="287"/>
    </row>
    <row r="9" spans="2:19" ht="30" customHeight="1" x14ac:dyDescent="0.25">
      <c r="B9" s="178" t="s">
        <v>70</v>
      </c>
      <c r="C9" s="179" t="s">
        <v>4600</v>
      </c>
      <c r="D9" s="334" t="s">
        <v>4605</v>
      </c>
      <c r="E9" s="335"/>
      <c r="F9" s="335"/>
      <c r="G9" s="335"/>
      <c r="H9" s="335"/>
      <c r="I9" s="335"/>
      <c r="J9" s="335"/>
      <c r="K9" s="336"/>
      <c r="L9" s="114"/>
      <c r="M9" s="114"/>
      <c r="N9" s="114"/>
      <c r="O9" s="114"/>
      <c r="P9" s="114"/>
      <c r="Q9" s="114"/>
      <c r="R9" s="114"/>
      <c r="S9" s="114"/>
    </row>
    <row r="10" spans="2:19" ht="25.5" customHeight="1" x14ac:dyDescent="0.25">
      <c r="B10" s="178" t="s">
        <v>4602</v>
      </c>
      <c r="C10" s="179" t="s">
        <v>4603</v>
      </c>
      <c r="D10" s="330" t="s">
        <v>4606</v>
      </c>
      <c r="E10" s="330"/>
      <c r="F10" s="330"/>
      <c r="G10" s="330"/>
      <c r="H10" s="330"/>
      <c r="I10" s="330"/>
      <c r="J10" s="330"/>
      <c r="K10" s="330"/>
      <c r="L10" s="114"/>
      <c r="M10" s="114"/>
      <c r="N10" s="114"/>
      <c r="O10" s="114"/>
      <c r="P10" s="114"/>
      <c r="Q10" s="114"/>
      <c r="R10" s="114"/>
      <c r="S10" s="114"/>
    </row>
    <row r="11" spans="2:19" x14ac:dyDescent="0.25">
      <c r="C11" s="303"/>
      <c r="D11" s="303"/>
      <c r="E11" s="303"/>
      <c r="F11" s="303"/>
      <c r="G11" s="303"/>
      <c r="H11" s="303"/>
      <c r="I11" s="303"/>
      <c r="J11" s="303"/>
      <c r="K11" s="303"/>
    </row>
    <row r="12" spans="2:19" s="26" customFormat="1" ht="58.5" customHeight="1" x14ac:dyDescent="0.2">
      <c r="B12" s="323" t="s">
        <v>468</v>
      </c>
      <c r="C12" s="323"/>
      <c r="D12" s="323"/>
      <c r="E12" s="323"/>
      <c r="F12" s="323"/>
      <c r="G12" s="331" t="s">
        <v>4520</v>
      </c>
      <c r="H12" s="331"/>
      <c r="I12" s="331"/>
      <c r="J12" s="331"/>
      <c r="K12" s="331"/>
      <c r="M12" s="161" t="s">
        <v>4607</v>
      </c>
      <c r="N12" s="166" t="s">
        <v>4512</v>
      </c>
      <c r="O12" s="222">
        <f>G14*E14+G15*E15</f>
        <v>720000</v>
      </c>
      <c r="P12" s="223">
        <f>O12/(O12+O13)</f>
        <v>1</v>
      </c>
    </row>
    <row r="13" spans="2:19" s="59" customFormat="1" ht="34.5" customHeight="1" x14ac:dyDescent="0.2">
      <c r="B13" s="341" t="s">
        <v>11</v>
      </c>
      <c r="C13" s="341"/>
      <c r="D13" s="162" t="s">
        <v>4521</v>
      </c>
      <c r="E13" s="162" t="s">
        <v>2</v>
      </c>
      <c r="F13" s="163" t="s">
        <v>3</v>
      </c>
      <c r="G13" s="164" t="s">
        <v>4515</v>
      </c>
      <c r="H13" s="164" t="s">
        <v>4516</v>
      </c>
      <c r="I13" s="164" t="s">
        <v>4517</v>
      </c>
      <c r="J13" s="164" t="s">
        <v>4518</v>
      </c>
      <c r="K13" s="164" t="s">
        <v>4519</v>
      </c>
      <c r="M13" s="165">
        <f>G16*1000000/10000</f>
        <v>72</v>
      </c>
      <c r="N13" s="166" t="s">
        <v>4513</v>
      </c>
      <c r="O13" s="224">
        <v>0</v>
      </c>
      <c r="P13" s="223">
        <f>O13/(O12+O13)</f>
        <v>0</v>
      </c>
    </row>
    <row r="14" spans="2:19" s="26" customFormat="1" ht="12.95" customHeight="1" x14ac:dyDescent="0.2">
      <c r="B14" s="166" t="s">
        <v>70</v>
      </c>
      <c r="C14" s="167" t="s">
        <v>4600</v>
      </c>
      <c r="D14" s="153">
        <v>16</v>
      </c>
      <c r="E14" s="155">
        <v>200000</v>
      </c>
      <c r="F14" s="186" t="s">
        <v>4601</v>
      </c>
      <c r="G14" s="171">
        <v>3</v>
      </c>
      <c r="H14" s="171">
        <v>3</v>
      </c>
      <c r="I14" s="171">
        <v>3</v>
      </c>
      <c r="J14" s="171">
        <v>3</v>
      </c>
      <c r="K14" s="171">
        <v>3</v>
      </c>
      <c r="M14" s="304"/>
      <c r="N14" s="304"/>
    </row>
    <row r="15" spans="2:19" s="26" customFormat="1" ht="12.95" customHeight="1" x14ac:dyDescent="0.2">
      <c r="B15" s="166" t="s">
        <v>4602</v>
      </c>
      <c r="C15" s="167" t="s">
        <v>4603</v>
      </c>
      <c r="D15" s="168">
        <v>2</v>
      </c>
      <c r="E15" s="174">
        <v>20000</v>
      </c>
      <c r="F15" s="184" t="s">
        <v>4604</v>
      </c>
      <c r="G15" s="171">
        <v>6</v>
      </c>
      <c r="H15" s="171">
        <v>6</v>
      </c>
      <c r="I15" s="171">
        <v>6</v>
      </c>
      <c r="J15" s="171">
        <v>6</v>
      </c>
      <c r="K15" s="171">
        <v>6</v>
      </c>
      <c r="M15" s="148"/>
      <c r="N15" s="148"/>
    </row>
    <row r="16" spans="2:19" s="26" customFormat="1" ht="18.75" x14ac:dyDescent="0.2">
      <c r="B16" s="20"/>
      <c r="C16" s="35"/>
      <c r="D16" s="13"/>
      <c r="E16" s="36"/>
      <c r="F16" s="176" t="s">
        <v>73</v>
      </c>
      <c r="G16" s="188">
        <f>(G14*$E14+G15*$E15)/1000000</f>
        <v>0.72</v>
      </c>
      <c r="H16" s="188">
        <f>(H14*$E14+H15*$E15)/1000000</f>
        <v>0.72</v>
      </c>
      <c r="I16" s="188">
        <f>(I14*$E14+I15*$E15)/1000000</f>
        <v>0.72</v>
      </c>
      <c r="J16" s="188">
        <f>(J14*$E14+J15*$E15)/1000000</f>
        <v>0.72</v>
      </c>
      <c r="K16" s="188">
        <f>(K14*$E14+K15*$E15)/1000000</f>
        <v>0.72</v>
      </c>
      <c r="L16" s="77"/>
      <c r="M16" s="295"/>
      <c r="N16" s="295"/>
    </row>
    <row r="17" spans="2:19" x14ac:dyDescent="0.25">
      <c r="F17" s="176" t="s">
        <v>427</v>
      </c>
      <c r="G17" s="340">
        <f>SUM(G16:K16)*151</f>
        <v>543.59999999999991</v>
      </c>
      <c r="H17" s="331"/>
      <c r="I17" s="331"/>
      <c r="J17" s="331"/>
      <c r="K17" s="331"/>
    </row>
    <row r="18" spans="2:19" x14ac:dyDescent="0.25">
      <c r="B18" s="332" t="s">
        <v>471</v>
      </c>
      <c r="C18" s="332"/>
      <c r="D18" s="333"/>
      <c r="M18" s="287"/>
      <c r="N18" s="287"/>
      <c r="O18" s="287"/>
      <c r="P18" s="287"/>
      <c r="Q18" s="287"/>
      <c r="R18" s="287"/>
    </row>
    <row r="19" spans="2:19" ht="39.75" customHeight="1" x14ac:dyDescent="0.25">
      <c r="B19" s="178" t="s">
        <v>70</v>
      </c>
      <c r="C19" s="179" t="s">
        <v>4600</v>
      </c>
      <c r="D19" s="334" t="s">
        <v>4608</v>
      </c>
      <c r="E19" s="335"/>
      <c r="F19" s="335"/>
      <c r="G19" s="335"/>
      <c r="H19" s="335"/>
      <c r="I19" s="335"/>
      <c r="J19" s="335"/>
      <c r="K19" s="336"/>
      <c r="L19" s="114"/>
      <c r="M19" s="114"/>
      <c r="N19" s="114"/>
      <c r="O19" s="114"/>
      <c r="P19" s="114"/>
      <c r="Q19" s="114"/>
      <c r="R19" s="114"/>
      <c r="S19" s="114"/>
    </row>
    <row r="20" spans="2:19" ht="31.5" customHeight="1" x14ac:dyDescent="0.25">
      <c r="B20" s="178" t="s">
        <v>4602</v>
      </c>
      <c r="C20" s="179" t="s">
        <v>4603</v>
      </c>
      <c r="D20" s="330" t="s">
        <v>4609</v>
      </c>
      <c r="E20" s="330"/>
      <c r="F20" s="330"/>
      <c r="G20" s="330"/>
      <c r="H20" s="330"/>
      <c r="I20" s="330"/>
      <c r="J20" s="330"/>
      <c r="K20" s="330"/>
      <c r="L20" s="114"/>
      <c r="M20" s="114"/>
      <c r="N20" s="114"/>
      <c r="O20" s="114"/>
      <c r="P20" s="114"/>
      <c r="Q20" s="114"/>
      <c r="R20" s="114"/>
      <c r="S20" s="114"/>
    </row>
    <row r="21" spans="2:19" ht="12" customHeight="1" x14ac:dyDescent="0.25">
      <c r="L21" s="114"/>
      <c r="M21" s="114"/>
      <c r="N21" s="114"/>
      <c r="O21" s="114"/>
      <c r="P21" s="114"/>
      <c r="Q21" s="114"/>
      <c r="R21" s="114"/>
      <c r="S21" s="114"/>
    </row>
    <row r="23" spans="2:19" s="26" customFormat="1" ht="57.75" customHeight="1" x14ac:dyDescent="0.2">
      <c r="B23" s="323" t="s">
        <v>469</v>
      </c>
      <c r="C23" s="323"/>
      <c r="D23" s="323"/>
      <c r="E23" s="323"/>
      <c r="F23" s="323"/>
      <c r="G23" s="331" t="s">
        <v>4520</v>
      </c>
      <c r="H23" s="331"/>
      <c r="I23" s="331"/>
      <c r="J23" s="331"/>
      <c r="K23" s="331"/>
      <c r="M23" s="161" t="s">
        <v>4610</v>
      </c>
      <c r="N23" s="166" t="s">
        <v>4512</v>
      </c>
      <c r="O23" s="222">
        <f>G25*E25+G26*E26</f>
        <v>480000</v>
      </c>
      <c r="P23" s="223">
        <f>O23/(O23+O24)</f>
        <v>1</v>
      </c>
    </row>
    <row r="24" spans="2:19" s="59" customFormat="1" ht="34.5" customHeight="1" x14ac:dyDescent="0.2">
      <c r="B24" s="341" t="s">
        <v>11</v>
      </c>
      <c r="C24" s="341"/>
      <c r="D24" s="162" t="s">
        <v>4521</v>
      </c>
      <c r="E24" s="162" t="s">
        <v>2</v>
      </c>
      <c r="F24" s="163" t="s">
        <v>3</v>
      </c>
      <c r="G24" s="164" t="s">
        <v>4515</v>
      </c>
      <c r="H24" s="164" t="s">
        <v>4516</v>
      </c>
      <c r="I24" s="164" t="s">
        <v>4517</v>
      </c>
      <c r="J24" s="164" t="s">
        <v>4518</v>
      </c>
      <c r="K24" s="164" t="s">
        <v>4519</v>
      </c>
      <c r="M24" s="165">
        <f>G27*1000000/8000</f>
        <v>60</v>
      </c>
      <c r="N24" s="166" t="s">
        <v>4513</v>
      </c>
      <c r="O24" s="224">
        <v>0</v>
      </c>
      <c r="P24" s="223">
        <f>O24/(O23+O24)</f>
        <v>0</v>
      </c>
    </row>
    <row r="25" spans="2:19" s="59" customFormat="1" ht="12.75" customHeight="1" x14ac:dyDescent="0.2">
      <c r="B25" s="166" t="s">
        <v>70</v>
      </c>
      <c r="C25" s="167" t="s">
        <v>4600</v>
      </c>
      <c r="D25" s="153">
        <v>16</v>
      </c>
      <c r="E25" s="155">
        <v>200000</v>
      </c>
      <c r="F25" s="186" t="s">
        <v>4601</v>
      </c>
      <c r="G25" s="171">
        <v>2</v>
      </c>
      <c r="H25" s="171">
        <v>2</v>
      </c>
      <c r="I25" s="171">
        <v>2</v>
      </c>
      <c r="J25" s="171">
        <v>2</v>
      </c>
      <c r="K25" s="171">
        <v>2</v>
      </c>
      <c r="M25" s="140"/>
    </row>
    <row r="26" spans="2:19" s="59" customFormat="1" ht="12.75" customHeight="1" x14ac:dyDescent="0.2">
      <c r="B26" s="166" t="s">
        <v>4602</v>
      </c>
      <c r="C26" s="167" t="s">
        <v>4603</v>
      </c>
      <c r="D26" s="168">
        <v>2</v>
      </c>
      <c r="E26" s="174">
        <v>20000</v>
      </c>
      <c r="F26" s="184" t="s">
        <v>4604</v>
      </c>
      <c r="G26" s="171">
        <v>4</v>
      </c>
      <c r="H26" s="171">
        <v>4</v>
      </c>
      <c r="I26" s="171">
        <v>4</v>
      </c>
      <c r="J26" s="171">
        <v>4</v>
      </c>
      <c r="K26" s="171">
        <v>4</v>
      </c>
      <c r="M26" s="140"/>
    </row>
    <row r="27" spans="2:19" s="26" customFormat="1" ht="18.75" x14ac:dyDescent="0.2">
      <c r="B27" s="20"/>
      <c r="C27" s="35"/>
      <c r="D27" s="13"/>
      <c r="E27" s="36"/>
      <c r="F27" s="176" t="s">
        <v>73</v>
      </c>
      <c r="G27" s="188">
        <f>(G25*$E25+G26*$E26)/1000000</f>
        <v>0.48</v>
      </c>
      <c r="H27" s="188">
        <f>(H25*$E25+H26*$E26)/1000000</f>
        <v>0.48</v>
      </c>
      <c r="I27" s="188">
        <f>(I25*$E25+I26*$E26)/1000000</f>
        <v>0.48</v>
      </c>
      <c r="J27" s="188">
        <f>(J25*$E25+J26*$E26)/1000000</f>
        <v>0.48</v>
      </c>
      <c r="K27" s="188">
        <f>(K25*$E25+K26*$E26)/1000000</f>
        <v>0.48</v>
      </c>
      <c r="L27" s="37"/>
      <c r="M27" s="288"/>
      <c r="N27" s="288"/>
    </row>
    <row r="28" spans="2:19" x14ac:dyDescent="0.25">
      <c r="F28" s="176" t="s">
        <v>462</v>
      </c>
      <c r="G28" s="340">
        <f>SUM(G27:K27)*90</f>
        <v>216</v>
      </c>
      <c r="H28" s="331"/>
      <c r="I28" s="331"/>
      <c r="J28" s="331"/>
      <c r="K28" s="331"/>
    </row>
    <row r="29" spans="2:19" x14ac:dyDescent="0.25">
      <c r="B29" s="328" t="s">
        <v>472</v>
      </c>
      <c r="C29" s="328"/>
      <c r="D29" s="329"/>
      <c r="M29" s="287"/>
      <c r="N29" s="287"/>
      <c r="O29" s="287"/>
      <c r="P29" s="287"/>
      <c r="Q29" s="287"/>
      <c r="R29" s="287"/>
    </row>
    <row r="30" spans="2:19" ht="42.75" customHeight="1" x14ac:dyDescent="0.25">
      <c r="B30" s="178" t="s">
        <v>70</v>
      </c>
      <c r="C30" s="179" t="s">
        <v>4600</v>
      </c>
      <c r="D30" s="334" t="s">
        <v>4611</v>
      </c>
      <c r="E30" s="335"/>
      <c r="F30" s="335"/>
      <c r="G30" s="335"/>
      <c r="H30" s="335"/>
      <c r="I30" s="335"/>
      <c r="J30" s="335"/>
      <c r="K30" s="336"/>
      <c r="L30" s="114"/>
      <c r="M30" s="114"/>
      <c r="N30" s="114"/>
      <c r="O30" s="114"/>
      <c r="P30" s="114"/>
      <c r="Q30" s="114"/>
      <c r="R30" s="114"/>
      <c r="S30" s="114"/>
    </row>
    <row r="31" spans="2:19" ht="27" customHeight="1" x14ac:dyDescent="0.25">
      <c r="B31" s="178" t="s">
        <v>4602</v>
      </c>
      <c r="C31" s="179" t="s">
        <v>4603</v>
      </c>
      <c r="D31" s="330" t="s">
        <v>4612</v>
      </c>
      <c r="E31" s="330"/>
      <c r="F31" s="330"/>
      <c r="G31" s="330"/>
      <c r="H31" s="330"/>
      <c r="I31" s="330"/>
      <c r="J31" s="330"/>
      <c r="K31" s="330"/>
      <c r="L31" s="114"/>
      <c r="M31" s="114"/>
      <c r="N31" s="114"/>
      <c r="O31" s="114"/>
      <c r="P31" s="114"/>
      <c r="Q31" s="114"/>
      <c r="R31" s="114"/>
      <c r="S31" s="114"/>
    </row>
  </sheetData>
  <sheetProtection password="E221" sheet="1" objects="1" scenarios="1"/>
  <mergeCells count="28">
    <mergeCell ref="B29:D29"/>
    <mergeCell ref="M29:R29"/>
    <mergeCell ref="D30:K30"/>
    <mergeCell ref="D31:K31"/>
    <mergeCell ref="D20:K20"/>
    <mergeCell ref="B23:F23"/>
    <mergeCell ref="G23:K23"/>
    <mergeCell ref="B24:C24"/>
    <mergeCell ref="M27:N27"/>
    <mergeCell ref="G28:K28"/>
    <mergeCell ref="M14:N14"/>
    <mergeCell ref="M16:N16"/>
    <mergeCell ref="G17:K17"/>
    <mergeCell ref="B18:D18"/>
    <mergeCell ref="M18:R18"/>
    <mergeCell ref="D19:K19"/>
    <mergeCell ref="D9:K9"/>
    <mergeCell ref="D10:K10"/>
    <mergeCell ref="C11:K11"/>
    <mergeCell ref="B12:F12"/>
    <mergeCell ref="G12:K12"/>
    <mergeCell ref="B13:C13"/>
    <mergeCell ref="M8:R8"/>
    <mergeCell ref="B2:F2"/>
    <mergeCell ref="G2:K2"/>
    <mergeCell ref="B3:C3"/>
    <mergeCell ref="G7:K7"/>
    <mergeCell ref="B8:D8"/>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S37"/>
  <sheetViews>
    <sheetView showGridLines="0" zoomScale="80" zoomScaleNormal="80" workbookViewId="0"/>
  </sheetViews>
  <sheetFormatPr defaultRowHeight="15" x14ac:dyDescent="0.25"/>
  <cols>
    <col min="1" max="1" width="1.85546875" customWidth="1"/>
    <col min="2" max="2" width="3.85546875" style="34" customWidth="1"/>
    <col min="3" max="3" width="35.85546875" style="146"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9" x14ac:dyDescent="0.25">
      <c r="C1" s="132"/>
    </row>
    <row r="2" spans="2:19" s="26" customFormat="1" ht="48.75" customHeight="1" x14ac:dyDescent="0.2">
      <c r="B2" s="323" t="s">
        <v>4613</v>
      </c>
      <c r="C2" s="323"/>
      <c r="D2" s="323"/>
      <c r="E2" s="323"/>
      <c r="F2" s="323"/>
      <c r="G2" s="352" t="s">
        <v>4520</v>
      </c>
      <c r="H2" s="352"/>
      <c r="I2" s="352"/>
      <c r="J2" s="352"/>
      <c r="K2" s="352"/>
      <c r="M2" s="161" t="s">
        <v>4599</v>
      </c>
      <c r="N2" s="166" t="s">
        <v>4512</v>
      </c>
      <c r="O2" s="222">
        <f>G5*E5+G6*E6</f>
        <v>1200000</v>
      </c>
      <c r="P2" s="223">
        <f>O2/(O2+O3)</f>
        <v>0.76190476190476186</v>
      </c>
    </row>
    <row r="3" spans="2:19" s="59" customFormat="1" ht="34.5" customHeight="1" x14ac:dyDescent="0.2">
      <c r="B3" s="325" t="s">
        <v>11</v>
      </c>
      <c r="C3" s="326"/>
      <c r="D3" s="162" t="s">
        <v>4521</v>
      </c>
      <c r="E3" s="162" t="s">
        <v>2</v>
      </c>
      <c r="F3" s="163" t="s">
        <v>3</v>
      </c>
      <c r="G3" s="164" t="s">
        <v>4515</v>
      </c>
      <c r="H3" s="164" t="s">
        <v>4516</v>
      </c>
      <c r="I3" s="164" t="s">
        <v>4517</v>
      </c>
      <c r="J3" s="164" t="s">
        <v>4518</v>
      </c>
      <c r="K3" s="164" t="s">
        <v>4519</v>
      </c>
      <c r="M3" s="165">
        <f>G7*1000000/19000</f>
        <v>82.89473684210526</v>
      </c>
      <c r="N3" s="166" t="s">
        <v>4513</v>
      </c>
      <c r="O3" s="224">
        <f>G4*E4</f>
        <v>375000</v>
      </c>
      <c r="P3" s="223">
        <f>O3/(O2+O3)</f>
        <v>0.23809523809523808</v>
      </c>
    </row>
    <row r="4" spans="2:19" s="26" customFormat="1" ht="12.95" customHeight="1" x14ac:dyDescent="0.2">
      <c r="B4" s="166" t="s">
        <v>69</v>
      </c>
      <c r="C4" s="167" t="s">
        <v>4614</v>
      </c>
      <c r="D4" s="168">
        <v>1</v>
      </c>
      <c r="E4" s="174">
        <v>5000</v>
      </c>
      <c r="F4" s="175" t="s">
        <v>4615</v>
      </c>
      <c r="G4" s="171">
        <v>75</v>
      </c>
      <c r="H4" s="171">
        <v>75</v>
      </c>
      <c r="I4" s="171">
        <v>75</v>
      </c>
      <c r="J4" s="171">
        <v>75</v>
      </c>
      <c r="K4" s="171">
        <v>75</v>
      </c>
      <c r="M4" s="118"/>
      <c r="N4" s="148"/>
    </row>
    <row r="5" spans="2:19" s="26" customFormat="1" ht="12.95" customHeight="1" x14ac:dyDescent="0.2">
      <c r="B5" s="166" t="s">
        <v>70</v>
      </c>
      <c r="C5" s="167" t="s">
        <v>4600</v>
      </c>
      <c r="D5" s="153">
        <v>16</v>
      </c>
      <c r="E5" s="155">
        <v>200000</v>
      </c>
      <c r="F5" s="186" t="s">
        <v>4601</v>
      </c>
      <c r="G5" s="171">
        <v>5</v>
      </c>
      <c r="H5" s="171">
        <v>5</v>
      </c>
      <c r="I5" s="171">
        <v>5</v>
      </c>
      <c r="J5" s="171">
        <v>5</v>
      </c>
      <c r="K5" s="171">
        <v>5</v>
      </c>
    </row>
    <row r="6" spans="2:19" s="26" customFormat="1" ht="12.95" customHeight="1" x14ac:dyDescent="0.2">
      <c r="B6" s="166" t="s">
        <v>4602</v>
      </c>
      <c r="C6" s="167" t="s">
        <v>4603</v>
      </c>
      <c r="D6" s="168">
        <v>2</v>
      </c>
      <c r="E6" s="174">
        <v>20000</v>
      </c>
      <c r="F6" s="184" t="s">
        <v>4604</v>
      </c>
      <c r="G6" s="171">
        <v>10</v>
      </c>
      <c r="H6" s="171">
        <v>10</v>
      </c>
      <c r="I6" s="171">
        <v>10</v>
      </c>
      <c r="J6" s="171">
        <v>10</v>
      </c>
      <c r="K6" s="171">
        <v>10</v>
      </c>
      <c r="M6" s="118"/>
      <c r="N6" s="148"/>
    </row>
    <row r="7" spans="2:19" s="26" customFormat="1" ht="12.75" customHeight="1" x14ac:dyDescent="0.2">
      <c r="B7" s="20"/>
      <c r="C7" s="35"/>
      <c r="D7" s="13"/>
      <c r="E7" s="36"/>
      <c r="F7" s="176" t="s">
        <v>73</v>
      </c>
      <c r="G7" s="188">
        <f>(G5*$E5+G4*$E4+G6*$E6)/1000000</f>
        <v>1.575</v>
      </c>
      <c r="H7" s="188">
        <f>(H5*$E5+H4*$E4+H6*$E6)/1000000</f>
        <v>1.575</v>
      </c>
      <c r="I7" s="188">
        <f>(I5*$E5+I4*$E4+I6*$E6)/1000000</f>
        <v>1.575</v>
      </c>
      <c r="J7" s="188">
        <f>(J5*$E5+J4*$E4+J6*$E6)/1000000</f>
        <v>1.575</v>
      </c>
      <c r="K7" s="188">
        <f>(K5*$E5+K4*$E4+K6*$E6)/1000000</f>
        <v>1.575</v>
      </c>
      <c r="L7" s="37"/>
      <c r="M7" s="147"/>
      <c r="N7" s="147"/>
    </row>
    <row r="8" spans="2:19" x14ac:dyDescent="0.25">
      <c r="F8" s="176" t="s">
        <v>4514</v>
      </c>
      <c r="G8" s="353">
        <f>SUM(G7:K7)*50</f>
        <v>393.75</v>
      </c>
      <c r="H8" s="353"/>
      <c r="I8" s="353"/>
      <c r="J8" s="353"/>
      <c r="K8" s="353"/>
    </row>
    <row r="9" spans="2:19" x14ac:dyDescent="0.25">
      <c r="B9" s="328" t="s">
        <v>488</v>
      </c>
      <c r="C9" s="328"/>
      <c r="D9" s="329"/>
      <c r="M9" s="287"/>
      <c r="N9" s="287"/>
      <c r="O9" s="287"/>
      <c r="P9" s="287"/>
      <c r="Q9" s="287"/>
      <c r="R9" s="287"/>
    </row>
    <row r="10" spans="2:19" ht="36" customHeight="1" x14ac:dyDescent="0.25">
      <c r="B10" s="178" t="s">
        <v>69</v>
      </c>
      <c r="C10" s="179" t="s">
        <v>4614</v>
      </c>
      <c r="D10" s="334" t="s">
        <v>4616</v>
      </c>
      <c r="E10" s="335"/>
      <c r="F10" s="335"/>
      <c r="G10" s="335"/>
      <c r="H10" s="335"/>
      <c r="I10" s="335"/>
      <c r="J10" s="335"/>
      <c r="K10" s="336"/>
      <c r="L10" s="114"/>
      <c r="M10" s="114"/>
      <c r="N10" s="114"/>
      <c r="O10" s="114"/>
      <c r="P10" s="114"/>
      <c r="Q10" s="114"/>
      <c r="R10" s="114"/>
      <c r="S10" s="114"/>
    </row>
    <row r="11" spans="2:19" ht="30" customHeight="1" x14ac:dyDescent="0.25">
      <c r="B11" s="178" t="s">
        <v>70</v>
      </c>
      <c r="C11" s="179" t="s">
        <v>4600</v>
      </c>
      <c r="D11" s="334" t="s">
        <v>4617</v>
      </c>
      <c r="E11" s="335"/>
      <c r="F11" s="335"/>
      <c r="G11" s="335"/>
      <c r="H11" s="335"/>
      <c r="I11" s="335"/>
      <c r="J11" s="335"/>
      <c r="K11" s="336"/>
      <c r="L11" s="114"/>
      <c r="M11" s="114"/>
      <c r="N11" s="114"/>
      <c r="O11" s="114"/>
      <c r="P11" s="114"/>
      <c r="Q11" s="114"/>
      <c r="R11" s="114"/>
      <c r="S11" s="114"/>
    </row>
    <row r="12" spans="2:19" ht="25.5" customHeight="1" x14ac:dyDescent="0.25">
      <c r="B12" s="178" t="s">
        <v>4602</v>
      </c>
      <c r="C12" s="179" t="s">
        <v>4603</v>
      </c>
      <c r="D12" s="330" t="s">
        <v>4606</v>
      </c>
      <c r="E12" s="330"/>
      <c r="F12" s="330"/>
      <c r="G12" s="330"/>
      <c r="H12" s="330"/>
      <c r="I12" s="330"/>
      <c r="J12" s="330"/>
      <c r="K12" s="330"/>
      <c r="L12" s="114"/>
      <c r="M12" s="114"/>
      <c r="N12" s="114"/>
      <c r="O12" s="114"/>
      <c r="P12" s="114"/>
      <c r="Q12" s="114"/>
      <c r="R12" s="114"/>
      <c r="S12" s="114"/>
    </row>
    <row r="13" spans="2:19" x14ac:dyDescent="0.25">
      <c r="C13" s="303"/>
      <c r="D13" s="303"/>
      <c r="E13" s="303"/>
      <c r="F13" s="303"/>
      <c r="G13" s="303"/>
      <c r="H13" s="303"/>
      <c r="I13" s="303"/>
      <c r="J13" s="303"/>
      <c r="K13" s="303"/>
    </row>
    <row r="14" spans="2:19" s="26" customFormat="1" ht="58.5" customHeight="1" x14ac:dyDescent="0.2">
      <c r="B14" s="323" t="s">
        <v>4618</v>
      </c>
      <c r="C14" s="323"/>
      <c r="D14" s="323"/>
      <c r="E14" s="323"/>
      <c r="F14" s="323"/>
      <c r="G14" s="331" t="s">
        <v>4520</v>
      </c>
      <c r="H14" s="331"/>
      <c r="I14" s="331"/>
      <c r="J14" s="331"/>
      <c r="K14" s="331"/>
      <c r="M14" s="161" t="s">
        <v>4607</v>
      </c>
      <c r="N14" s="166" t="s">
        <v>4512</v>
      </c>
      <c r="O14" s="222">
        <f>G17*E17+G18*E18</f>
        <v>720000</v>
      </c>
      <c r="P14" s="223">
        <f>O14/(O14+O15)</f>
        <v>0.78260869565217395</v>
      </c>
    </row>
    <row r="15" spans="2:19" s="59" customFormat="1" ht="34.5" customHeight="1" x14ac:dyDescent="0.2">
      <c r="B15" s="341" t="s">
        <v>11</v>
      </c>
      <c r="C15" s="341"/>
      <c r="D15" s="162" t="s">
        <v>4521</v>
      </c>
      <c r="E15" s="162" t="s">
        <v>2</v>
      </c>
      <c r="F15" s="163" t="s">
        <v>3</v>
      </c>
      <c r="G15" s="164" t="s">
        <v>4515</v>
      </c>
      <c r="H15" s="164" t="s">
        <v>4516</v>
      </c>
      <c r="I15" s="164" t="s">
        <v>4517</v>
      </c>
      <c r="J15" s="164" t="s">
        <v>4518</v>
      </c>
      <c r="K15" s="164" t="s">
        <v>4519</v>
      </c>
      <c r="M15" s="165">
        <f>G19*1000000/10000</f>
        <v>92</v>
      </c>
      <c r="N15" s="166" t="s">
        <v>4513</v>
      </c>
      <c r="O15" s="224">
        <f>G16*E16</f>
        <v>200000</v>
      </c>
      <c r="P15" s="223">
        <f>O15/(O14+O15)</f>
        <v>0.21739130434782608</v>
      </c>
    </row>
    <row r="16" spans="2:19" s="26" customFormat="1" ht="12.95" customHeight="1" x14ac:dyDescent="0.2">
      <c r="B16" s="166" t="s">
        <v>69</v>
      </c>
      <c r="C16" s="167" t="s">
        <v>4614</v>
      </c>
      <c r="D16" s="168">
        <v>1</v>
      </c>
      <c r="E16" s="174">
        <v>5000</v>
      </c>
      <c r="F16" s="175" t="s">
        <v>4615</v>
      </c>
      <c r="G16" s="171">
        <v>40</v>
      </c>
      <c r="H16" s="171">
        <v>40</v>
      </c>
      <c r="I16" s="171">
        <v>40</v>
      </c>
      <c r="J16" s="171">
        <v>40</v>
      </c>
      <c r="K16" s="171">
        <v>40</v>
      </c>
      <c r="M16" s="304"/>
      <c r="N16" s="304"/>
    </row>
    <row r="17" spans="2:19" s="26" customFormat="1" ht="12.95" customHeight="1" x14ac:dyDescent="0.2">
      <c r="B17" s="166" t="s">
        <v>70</v>
      </c>
      <c r="C17" s="167" t="s">
        <v>4600</v>
      </c>
      <c r="D17" s="153">
        <v>16</v>
      </c>
      <c r="E17" s="155">
        <v>200000</v>
      </c>
      <c r="F17" s="186" t="s">
        <v>4601</v>
      </c>
      <c r="G17" s="171">
        <v>3</v>
      </c>
      <c r="H17" s="171">
        <v>3</v>
      </c>
      <c r="I17" s="171">
        <v>3</v>
      </c>
      <c r="J17" s="171">
        <v>3</v>
      </c>
      <c r="K17" s="171">
        <v>3</v>
      </c>
      <c r="M17" s="304"/>
      <c r="N17" s="304"/>
    </row>
    <row r="18" spans="2:19" s="26" customFormat="1" ht="12.95" customHeight="1" x14ac:dyDescent="0.2">
      <c r="B18" s="166" t="s">
        <v>4602</v>
      </c>
      <c r="C18" s="167" t="s">
        <v>4603</v>
      </c>
      <c r="D18" s="168">
        <v>2</v>
      </c>
      <c r="E18" s="174">
        <v>20000</v>
      </c>
      <c r="F18" s="184" t="s">
        <v>4604</v>
      </c>
      <c r="G18" s="171">
        <v>6</v>
      </c>
      <c r="H18" s="171">
        <v>6</v>
      </c>
      <c r="I18" s="171">
        <v>6</v>
      </c>
      <c r="J18" s="171">
        <v>6</v>
      </c>
      <c r="K18" s="171">
        <v>6</v>
      </c>
      <c r="M18" s="148"/>
      <c r="N18" s="148"/>
    </row>
    <row r="19" spans="2:19" s="26" customFormat="1" ht="18.75" x14ac:dyDescent="0.2">
      <c r="B19" s="20"/>
      <c r="C19" s="35"/>
      <c r="D19" s="13"/>
      <c r="E19" s="36"/>
      <c r="F19" s="176" t="s">
        <v>73</v>
      </c>
      <c r="G19" s="188">
        <f>(G16*$E16+G17*$E17+G18*$E18)/1000000</f>
        <v>0.92</v>
      </c>
      <c r="H19" s="188">
        <f>(H16*$E16+H17*$E17+H18*$E18)/1000000</f>
        <v>0.92</v>
      </c>
      <c r="I19" s="188">
        <f>(I16*$E16+I17*$E17+I18*$E18)/1000000</f>
        <v>0.92</v>
      </c>
      <c r="J19" s="188">
        <f>(J16*$E16+J17*$E17+J18*$E18)/1000000</f>
        <v>0.92</v>
      </c>
      <c r="K19" s="188">
        <f>(K16*$E16+K17*$E17+K18*$E18)/1000000</f>
        <v>0.92</v>
      </c>
      <c r="L19" s="77"/>
      <c r="M19" s="295"/>
      <c r="N19" s="295"/>
    </row>
    <row r="20" spans="2:19" x14ac:dyDescent="0.25">
      <c r="F20" s="176" t="s">
        <v>427</v>
      </c>
      <c r="G20" s="340">
        <f>SUM(G19:K19)*151</f>
        <v>694.60000000000014</v>
      </c>
      <c r="H20" s="331"/>
      <c r="I20" s="331"/>
      <c r="J20" s="331"/>
      <c r="K20" s="331"/>
    </row>
    <row r="21" spans="2:19" x14ac:dyDescent="0.25">
      <c r="B21" s="332" t="s">
        <v>489</v>
      </c>
      <c r="C21" s="332"/>
      <c r="D21" s="333"/>
      <c r="M21" s="287"/>
      <c r="N21" s="287"/>
      <c r="O21" s="287"/>
      <c r="P21" s="287"/>
      <c r="Q21" s="287"/>
      <c r="R21" s="287"/>
    </row>
    <row r="22" spans="2:19" ht="36" customHeight="1" x14ac:dyDescent="0.25">
      <c r="B22" s="178" t="s">
        <v>69</v>
      </c>
      <c r="C22" s="179" t="s">
        <v>4614</v>
      </c>
      <c r="D22" s="334" t="s">
        <v>4619</v>
      </c>
      <c r="E22" s="335"/>
      <c r="F22" s="335"/>
      <c r="G22" s="335"/>
      <c r="H22" s="335"/>
      <c r="I22" s="335"/>
      <c r="J22" s="335"/>
      <c r="K22" s="336"/>
      <c r="L22" s="114"/>
      <c r="M22" s="114"/>
      <c r="N22" s="114"/>
      <c r="O22" s="114"/>
      <c r="P22" s="114"/>
      <c r="Q22" s="114"/>
      <c r="R22" s="114"/>
      <c r="S22" s="114"/>
    </row>
    <row r="23" spans="2:19" ht="39.75" customHeight="1" x14ac:dyDescent="0.25">
      <c r="B23" s="178" t="s">
        <v>70</v>
      </c>
      <c r="C23" s="179" t="s">
        <v>4600</v>
      </c>
      <c r="D23" s="334" t="s">
        <v>4620</v>
      </c>
      <c r="E23" s="335"/>
      <c r="F23" s="335"/>
      <c r="G23" s="335"/>
      <c r="H23" s="335"/>
      <c r="I23" s="335"/>
      <c r="J23" s="335"/>
      <c r="K23" s="336"/>
      <c r="L23" s="114"/>
      <c r="M23" s="114"/>
      <c r="N23" s="114"/>
      <c r="O23" s="114"/>
      <c r="P23" s="114"/>
      <c r="Q23" s="114"/>
      <c r="R23" s="114"/>
      <c r="S23" s="114"/>
    </row>
    <row r="24" spans="2:19" ht="31.5" customHeight="1" x14ac:dyDescent="0.25">
      <c r="B24" s="178" t="s">
        <v>4602</v>
      </c>
      <c r="C24" s="179" t="s">
        <v>4603</v>
      </c>
      <c r="D24" s="330" t="s">
        <v>4609</v>
      </c>
      <c r="E24" s="330"/>
      <c r="F24" s="330"/>
      <c r="G24" s="330"/>
      <c r="H24" s="330"/>
      <c r="I24" s="330"/>
      <c r="J24" s="330"/>
      <c r="K24" s="330"/>
      <c r="L24" s="114"/>
      <c r="M24" s="114"/>
      <c r="N24" s="114"/>
      <c r="O24" s="114"/>
      <c r="P24" s="114"/>
      <c r="Q24" s="114"/>
      <c r="R24" s="114"/>
      <c r="S24" s="114"/>
    </row>
    <row r="25" spans="2:19" ht="12" customHeight="1" x14ac:dyDescent="0.25">
      <c r="L25" s="114"/>
      <c r="M25" s="114"/>
      <c r="N25" s="114"/>
      <c r="O25" s="114"/>
      <c r="P25" s="114"/>
      <c r="Q25" s="114"/>
      <c r="R25" s="114"/>
      <c r="S25" s="114"/>
    </row>
    <row r="27" spans="2:19" s="26" customFormat="1" ht="57.75" customHeight="1" x14ac:dyDescent="0.2">
      <c r="B27" s="323" t="s">
        <v>4621</v>
      </c>
      <c r="C27" s="323"/>
      <c r="D27" s="323"/>
      <c r="E27" s="323"/>
      <c r="F27" s="323"/>
      <c r="G27" s="331" t="s">
        <v>4520</v>
      </c>
      <c r="H27" s="331"/>
      <c r="I27" s="331"/>
      <c r="J27" s="331"/>
      <c r="K27" s="331"/>
      <c r="M27" s="161" t="s">
        <v>4610</v>
      </c>
      <c r="N27" s="166" t="s">
        <v>4512</v>
      </c>
      <c r="O27" s="222">
        <f>G30*E30+G31*E31</f>
        <v>480000</v>
      </c>
      <c r="P27" s="223">
        <f>O27/(O27+O28)</f>
        <v>0.76190476190476186</v>
      </c>
    </row>
    <row r="28" spans="2:19" s="59" customFormat="1" ht="34.5" customHeight="1" x14ac:dyDescent="0.2">
      <c r="B28" s="341" t="s">
        <v>11</v>
      </c>
      <c r="C28" s="341"/>
      <c r="D28" s="162" t="s">
        <v>4521</v>
      </c>
      <c r="E28" s="162" t="s">
        <v>2</v>
      </c>
      <c r="F28" s="163" t="s">
        <v>3</v>
      </c>
      <c r="G28" s="164" t="s">
        <v>4515</v>
      </c>
      <c r="H28" s="164" t="s">
        <v>4516</v>
      </c>
      <c r="I28" s="164" t="s">
        <v>4517</v>
      </c>
      <c r="J28" s="164" t="s">
        <v>4518</v>
      </c>
      <c r="K28" s="164" t="s">
        <v>4519</v>
      </c>
      <c r="M28" s="165">
        <f>G32*1000000/8000</f>
        <v>78.75</v>
      </c>
      <c r="N28" s="166" t="s">
        <v>4513</v>
      </c>
      <c r="O28" s="224">
        <f>G29*E29</f>
        <v>150000</v>
      </c>
      <c r="P28" s="223">
        <f>O28/(O27+O28)</f>
        <v>0.23809523809523808</v>
      </c>
    </row>
    <row r="29" spans="2:19" s="59" customFormat="1" ht="12.75" customHeight="1" x14ac:dyDescent="0.2">
      <c r="B29" s="166" t="s">
        <v>69</v>
      </c>
      <c r="C29" s="167" t="s">
        <v>4614</v>
      </c>
      <c r="D29" s="168">
        <v>1</v>
      </c>
      <c r="E29" s="174">
        <v>5000</v>
      </c>
      <c r="F29" s="175" t="s">
        <v>4615</v>
      </c>
      <c r="G29" s="171">
        <v>30</v>
      </c>
      <c r="H29" s="171">
        <v>30</v>
      </c>
      <c r="I29" s="171">
        <v>30</v>
      </c>
      <c r="J29" s="171">
        <v>30</v>
      </c>
      <c r="K29" s="171">
        <v>30</v>
      </c>
      <c r="M29" s="140"/>
    </row>
    <row r="30" spans="2:19" s="59" customFormat="1" ht="12.75" customHeight="1" x14ac:dyDescent="0.2">
      <c r="B30" s="166" t="s">
        <v>70</v>
      </c>
      <c r="C30" s="167" t="s">
        <v>4600</v>
      </c>
      <c r="D30" s="153">
        <v>16</v>
      </c>
      <c r="E30" s="155">
        <v>200000</v>
      </c>
      <c r="F30" s="186" t="s">
        <v>4601</v>
      </c>
      <c r="G30" s="171">
        <v>2</v>
      </c>
      <c r="H30" s="171">
        <v>2</v>
      </c>
      <c r="I30" s="171">
        <v>2</v>
      </c>
      <c r="J30" s="171">
        <v>2</v>
      </c>
      <c r="K30" s="171">
        <v>2</v>
      </c>
      <c r="M30" s="140"/>
    </row>
    <row r="31" spans="2:19" s="59" customFormat="1" ht="12.75" customHeight="1" x14ac:dyDescent="0.2">
      <c r="B31" s="166" t="s">
        <v>4602</v>
      </c>
      <c r="C31" s="167" t="s">
        <v>4603</v>
      </c>
      <c r="D31" s="168">
        <v>2</v>
      </c>
      <c r="E31" s="174">
        <v>20000</v>
      </c>
      <c r="F31" s="184" t="s">
        <v>4604</v>
      </c>
      <c r="G31" s="171">
        <v>4</v>
      </c>
      <c r="H31" s="171">
        <v>4</v>
      </c>
      <c r="I31" s="171">
        <v>4</v>
      </c>
      <c r="J31" s="171">
        <v>4</v>
      </c>
      <c r="K31" s="171">
        <v>4</v>
      </c>
      <c r="M31" s="140"/>
    </row>
    <row r="32" spans="2:19" s="26" customFormat="1" ht="18.75" x14ac:dyDescent="0.2">
      <c r="B32" s="20"/>
      <c r="C32" s="35"/>
      <c r="D32" s="13"/>
      <c r="E32" s="36"/>
      <c r="F32" s="176" t="s">
        <v>73</v>
      </c>
      <c r="G32" s="188">
        <f>(G29*$E29+G30*$E30+G31*$E31)/1000000</f>
        <v>0.63</v>
      </c>
      <c r="H32" s="188">
        <f>(H29*$E29+H30*$E30+H31*$E31)/1000000</f>
        <v>0.63</v>
      </c>
      <c r="I32" s="188">
        <f>(I29*$E29+I30*$E30+I31*$E31)/1000000</f>
        <v>0.63</v>
      </c>
      <c r="J32" s="188">
        <f>(J29*$E29+J30*$E30+J31*$E31)/1000000</f>
        <v>0.63</v>
      </c>
      <c r="K32" s="188">
        <f>(K29*$E29+K30*$E30+K31*$E31)/1000000</f>
        <v>0.63</v>
      </c>
      <c r="L32" s="37"/>
      <c r="M32" s="288"/>
      <c r="N32" s="288"/>
    </row>
    <row r="33" spans="2:19" x14ac:dyDescent="0.25">
      <c r="F33" s="176" t="s">
        <v>462</v>
      </c>
      <c r="G33" s="340">
        <f>SUM(G32:K32)*90</f>
        <v>283.5</v>
      </c>
      <c r="H33" s="331"/>
      <c r="I33" s="331"/>
      <c r="J33" s="331"/>
      <c r="K33" s="331"/>
    </row>
    <row r="34" spans="2:19" x14ac:dyDescent="0.25">
      <c r="B34" s="328" t="s">
        <v>490</v>
      </c>
      <c r="C34" s="328"/>
      <c r="D34" s="329"/>
      <c r="M34" s="287"/>
      <c r="N34" s="287"/>
      <c r="O34" s="287"/>
      <c r="P34" s="287"/>
      <c r="Q34" s="287"/>
      <c r="R34" s="287"/>
    </row>
    <row r="35" spans="2:19" ht="44.25" customHeight="1" x14ac:dyDescent="0.25">
      <c r="B35" s="178" t="s">
        <v>69</v>
      </c>
      <c r="C35" s="179" t="s">
        <v>4614</v>
      </c>
      <c r="D35" s="330" t="s">
        <v>4622</v>
      </c>
      <c r="E35" s="330"/>
      <c r="F35" s="330"/>
      <c r="G35" s="330"/>
      <c r="H35" s="330"/>
      <c r="I35" s="330"/>
      <c r="J35" s="330"/>
      <c r="K35" s="330"/>
      <c r="L35" s="114"/>
      <c r="M35" s="114"/>
      <c r="N35" s="114"/>
      <c r="O35" s="114"/>
      <c r="P35" s="114"/>
      <c r="Q35" s="114"/>
      <c r="R35" s="114"/>
      <c r="S35" s="114"/>
    </row>
    <row r="36" spans="2:19" ht="42.75" customHeight="1" x14ac:dyDescent="0.25">
      <c r="B36" s="178" t="s">
        <v>70</v>
      </c>
      <c r="C36" s="179" t="s">
        <v>4600</v>
      </c>
      <c r="D36" s="334" t="s">
        <v>4623</v>
      </c>
      <c r="E36" s="335"/>
      <c r="F36" s="335"/>
      <c r="G36" s="335"/>
      <c r="H36" s="335"/>
      <c r="I36" s="335"/>
      <c r="J36" s="335"/>
      <c r="K36" s="336"/>
      <c r="L36" s="114"/>
      <c r="M36" s="114"/>
      <c r="N36" s="114"/>
      <c r="O36" s="114"/>
      <c r="P36" s="114"/>
      <c r="Q36" s="114"/>
      <c r="R36" s="114"/>
      <c r="S36" s="114"/>
    </row>
    <row r="37" spans="2:19" ht="27" customHeight="1" x14ac:dyDescent="0.25">
      <c r="B37" s="178" t="s">
        <v>4602</v>
      </c>
      <c r="C37" s="179" t="s">
        <v>4603</v>
      </c>
      <c r="D37" s="330" t="s">
        <v>4612</v>
      </c>
      <c r="E37" s="330"/>
      <c r="F37" s="330"/>
      <c r="G37" s="330"/>
      <c r="H37" s="330"/>
      <c r="I37" s="330"/>
      <c r="J37" s="330"/>
      <c r="K37" s="330"/>
      <c r="L37" s="114"/>
      <c r="M37" s="114"/>
      <c r="N37" s="114"/>
      <c r="O37" s="114"/>
      <c r="P37" s="114"/>
      <c r="Q37" s="114"/>
      <c r="R37" s="114"/>
      <c r="S37" s="114"/>
    </row>
  </sheetData>
  <sheetProtection password="E221" sheet="1" objects="1" scenarios="1"/>
  <mergeCells count="31">
    <mergeCell ref="D37:K37"/>
    <mergeCell ref="M32:N32"/>
    <mergeCell ref="G33:K33"/>
    <mergeCell ref="B34:D34"/>
    <mergeCell ref="M34:R34"/>
    <mergeCell ref="D35:K35"/>
    <mergeCell ref="D36:K36"/>
    <mergeCell ref="B28:C28"/>
    <mergeCell ref="B15:C15"/>
    <mergeCell ref="M16:N17"/>
    <mergeCell ref="M19:N19"/>
    <mergeCell ref="G20:K20"/>
    <mergeCell ref="B21:D21"/>
    <mergeCell ref="M21:R21"/>
    <mergeCell ref="D22:K22"/>
    <mergeCell ref="D23:K23"/>
    <mergeCell ref="D24:K24"/>
    <mergeCell ref="B27:F27"/>
    <mergeCell ref="G27:K27"/>
    <mergeCell ref="D10:K10"/>
    <mergeCell ref="D11:K11"/>
    <mergeCell ref="D12:K12"/>
    <mergeCell ref="C13:K13"/>
    <mergeCell ref="B14:F14"/>
    <mergeCell ref="G14:K14"/>
    <mergeCell ref="M9:R9"/>
    <mergeCell ref="B2:F2"/>
    <mergeCell ref="G2:K2"/>
    <mergeCell ref="B3:C3"/>
    <mergeCell ref="G8:K8"/>
    <mergeCell ref="B9:D9"/>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S25"/>
  <sheetViews>
    <sheetView showGridLines="0" zoomScale="80" zoomScaleNormal="80" workbookViewId="0"/>
  </sheetViews>
  <sheetFormatPr defaultRowHeight="15" x14ac:dyDescent="0.25"/>
  <cols>
    <col min="1" max="1" width="1.85546875" customWidth="1"/>
    <col min="2" max="2" width="3.85546875" style="34" customWidth="1"/>
    <col min="3" max="3" width="35.85546875" style="146"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9" x14ac:dyDescent="0.25">
      <c r="C1" s="132"/>
    </row>
    <row r="2" spans="2:19" s="26" customFormat="1" ht="48.75" customHeight="1" x14ac:dyDescent="0.2">
      <c r="B2" s="323" t="s">
        <v>4624</v>
      </c>
      <c r="C2" s="323"/>
      <c r="D2" s="323"/>
      <c r="E2" s="323"/>
      <c r="F2" s="323"/>
      <c r="G2" s="352" t="s">
        <v>4520</v>
      </c>
      <c r="H2" s="352"/>
      <c r="I2" s="352"/>
      <c r="J2" s="352"/>
      <c r="K2" s="352"/>
      <c r="M2" s="161" t="s">
        <v>4599</v>
      </c>
      <c r="N2" s="166" t="s">
        <v>4512</v>
      </c>
      <c r="O2" s="222">
        <v>0</v>
      </c>
      <c r="P2" s="223">
        <f>O2/(O2+O3)</f>
        <v>0</v>
      </c>
    </row>
    <row r="3" spans="2:19" s="59" customFormat="1" ht="34.5" customHeight="1" x14ac:dyDescent="0.2">
      <c r="B3" s="325" t="s">
        <v>11</v>
      </c>
      <c r="C3" s="326"/>
      <c r="D3" s="162" t="s">
        <v>4521</v>
      </c>
      <c r="E3" s="162" t="s">
        <v>2</v>
      </c>
      <c r="F3" s="163" t="s">
        <v>3</v>
      </c>
      <c r="G3" s="164" t="s">
        <v>4515</v>
      </c>
      <c r="H3" s="164" t="s">
        <v>4516</v>
      </c>
      <c r="I3" s="164" t="s">
        <v>4517</v>
      </c>
      <c r="J3" s="164" t="s">
        <v>4518</v>
      </c>
      <c r="K3" s="164" t="s">
        <v>4519</v>
      </c>
      <c r="M3" s="165">
        <f>G5*1000000/19000</f>
        <v>19.736842105263158</v>
      </c>
      <c r="N3" s="166" t="s">
        <v>4513</v>
      </c>
      <c r="O3" s="224">
        <f>G4*E4</f>
        <v>375000</v>
      </c>
      <c r="P3" s="223">
        <f>O3/(O2+O3)</f>
        <v>1</v>
      </c>
    </row>
    <row r="4" spans="2:19" s="26" customFormat="1" ht="12.95" customHeight="1" x14ac:dyDescent="0.2">
      <c r="B4" s="166" t="s">
        <v>69</v>
      </c>
      <c r="C4" s="167" t="s">
        <v>4614</v>
      </c>
      <c r="D4" s="168">
        <v>1</v>
      </c>
      <c r="E4" s="174">
        <v>5000</v>
      </c>
      <c r="F4" s="175" t="s">
        <v>4615</v>
      </c>
      <c r="G4" s="171">
        <v>75</v>
      </c>
      <c r="H4" s="171">
        <v>75</v>
      </c>
      <c r="I4" s="171">
        <v>75</v>
      </c>
      <c r="J4" s="171">
        <v>75</v>
      </c>
      <c r="K4" s="171">
        <v>75</v>
      </c>
      <c r="M4" s="118"/>
      <c r="N4" s="148"/>
    </row>
    <row r="5" spans="2:19" s="26" customFormat="1" ht="12.75" customHeight="1" x14ac:dyDescent="0.2">
      <c r="B5" s="20"/>
      <c r="C5" s="35"/>
      <c r="D5" s="13"/>
      <c r="E5" s="36"/>
      <c r="F5" s="176" t="s">
        <v>73</v>
      </c>
      <c r="G5" s="188">
        <f>(G4*$E4)/1000000</f>
        <v>0.375</v>
      </c>
      <c r="H5" s="188">
        <f>(H4*$E4)/1000000</f>
        <v>0.375</v>
      </c>
      <c r="I5" s="188">
        <f>(I4*$E4)/1000000</f>
        <v>0.375</v>
      </c>
      <c r="J5" s="188">
        <f>(J4*$E4)/1000000</f>
        <v>0.375</v>
      </c>
      <c r="K5" s="188">
        <f>(K4*$E4)/1000000</f>
        <v>0.375</v>
      </c>
      <c r="L5" s="37"/>
      <c r="M5" s="147"/>
      <c r="N5" s="147"/>
    </row>
    <row r="6" spans="2:19" x14ac:dyDescent="0.25">
      <c r="F6" s="176" t="s">
        <v>4514</v>
      </c>
      <c r="G6" s="353">
        <f>SUM(G5:K5)*50</f>
        <v>93.75</v>
      </c>
      <c r="H6" s="353"/>
      <c r="I6" s="353"/>
      <c r="J6" s="353"/>
      <c r="K6" s="353"/>
    </row>
    <row r="7" spans="2:19" x14ac:dyDescent="0.25">
      <c r="B7" s="328" t="s">
        <v>496</v>
      </c>
      <c r="C7" s="328"/>
      <c r="D7" s="329"/>
      <c r="M7" s="287"/>
      <c r="N7" s="287"/>
      <c r="O7" s="287"/>
      <c r="P7" s="287"/>
      <c r="Q7" s="287"/>
      <c r="R7" s="287"/>
    </row>
    <row r="8" spans="2:19" ht="36" customHeight="1" x14ac:dyDescent="0.25">
      <c r="B8" s="178" t="s">
        <v>69</v>
      </c>
      <c r="C8" s="179" t="s">
        <v>4614</v>
      </c>
      <c r="D8" s="334" t="s">
        <v>4616</v>
      </c>
      <c r="E8" s="335"/>
      <c r="F8" s="335"/>
      <c r="G8" s="335"/>
      <c r="H8" s="335"/>
      <c r="I8" s="335"/>
      <c r="J8" s="335"/>
      <c r="K8" s="336"/>
      <c r="L8" s="114"/>
      <c r="M8" s="114"/>
      <c r="N8" s="114"/>
      <c r="O8" s="114"/>
      <c r="P8" s="114"/>
      <c r="Q8" s="114"/>
      <c r="R8" s="114"/>
      <c r="S8" s="114"/>
    </row>
    <row r="9" spans="2:19" x14ac:dyDescent="0.25">
      <c r="C9" s="303"/>
      <c r="D9" s="303"/>
      <c r="E9" s="303"/>
      <c r="F9" s="303"/>
      <c r="G9" s="303"/>
      <c r="H9" s="303"/>
      <c r="I9" s="303"/>
      <c r="J9" s="303"/>
      <c r="K9" s="303"/>
    </row>
    <row r="10" spans="2:19" s="26" customFormat="1" ht="58.5" customHeight="1" x14ac:dyDescent="0.2">
      <c r="B10" s="323" t="s">
        <v>4625</v>
      </c>
      <c r="C10" s="323"/>
      <c r="D10" s="323"/>
      <c r="E10" s="323"/>
      <c r="F10" s="323"/>
      <c r="G10" s="331" t="s">
        <v>4520</v>
      </c>
      <c r="H10" s="331"/>
      <c r="I10" s="331"/>
      <c r="J10" s="331"/>
      <c r="K10" s="331"/>
      <c r="M10" s="161" t="s">
        <v>4607</v>
      </c>
      <c r="N10" s="166" t="s">
        <v>4512</v>
      </c>
      <c r="O10" s="222">
        <v>0</v>
      </c>
      <c r="P10" s="223">
        <f>O10/(O10+O11)</f>
        <v>0</v>
      </c>
    </row>
    <row r="11" spans="2:19" s="59" customFormat="1" ht="34.5" customHeight="1" x14ac:dyDescent="0.2">
      <c r="B11" s="341" t="s">
        <v>11</v>
      </c>
      <c r="C11" s="341"/>
      <c r="D11" s="162" t="s">
        <v>4521</v>
      </c>
      <c r="E11" s="162" t="s">
        <v>2</v>
      </c>
      <c r="F11" s="163" t="s">
        <v>3</v>
      </c>
      <c r="G11" s="164" t="s">
        <v>4515</v>
      </c>
      <c r="H11" s="164" t="s">
        <v>4516</v>
      </c>
      <c r="I11" s="164" t="s">
        <v>4517</v>
      </c>
      <c r="J11" s="164" t="s">
        <v>4518</v>
      </c>
      <c r="K11" s="164" t="s">
        <v>4519</v>
      </c>
      <c r="M11" s="165">
        <f>G13*1000000/10000</f>
        <v>20</v>
      </c>
      <c r="N11" s="166" t="s">
        <v>4513</v>
      </c>
      <c r="O11" s="224">
        <f>G12*E12</f>
        <v>200000</v>
      </c>
      <c r="P11" s="223">
        <f>O11/(O10+O11)</f>
        <v>1</v>
      </c>
    </row>
    <row r="12" spans="2:19" s="26" customFormat="1" ht="12.95" customHeight="1" x14ac:dyDescent="0.2">
      <c r="B12" s="166" t="s">
        <v>69</v>
      </c>
      <c r="C12" s="167" t="s">
        <v>4614</v>
      </c>
      <c r="D12" s="168">
        <v>1</v>
      </c>
      <c r="E12" s="174">
        <v>5000</v>
      </c>
      <c r="F12" s="175" t="s">
        <v>4615</v>
      </c>
      <c r="G12" s="171">
        <v>40</v>
      </c>
      <c r="H12" s="171">
        <v>40</v>
      </c>
      <c r="I12" s="171">
        <v>40</v>
      </c>
      <c r="J12" s="171">
        <v>40</v>
      </c>
      <c r="K12" s="171">
        <v>40</v>
      </c>
      <c r="M12" s="304"/>
      <c r="N12" s="304"/>
    </row>
    <row r="13" spans="2:19" s="26" customFormat="1" ht="18.75" x14ac:dyDescent="0.2">
      <c r="B13" s="20"/>
      <c r="C13" s="35"/>
      <c r="D13" s="13"/>
      <c r="E13" s="36"/>
      <c r="F13" s="176" t="s">
        <v>73</v>
      </c>
      <c r="G13" s="188">
        <f>(G12*$E12)/1000000</f>
        <v>0.2</v>
      </c>
      <c r="H13" s="188">
        <f>(H12*$E12)/1000000</f>
        <v>0.2</v>
      </c>
      <c r="I13" s="188">
        <f>(I12*$E12)/1000000</f>
        <v>0.2</v>
      </c>
      <c r="J13" s="188">
        <f>(J12*$E12)/1000000</f>
        <v>0.2</v>
      </c>
      <c r="K13" s="188">
        <f>(K12*$E12)/1000000</f>
        <v>0.2</v>
      </c>
      <c r="L13" s="77"/>
      <c r="M13" s="295"/>
      <c r="N13" s="295"/>
    </row>
    <row r="14" spans="2:19" x14ac:dyDescent="0.25">
      <c r="F14" s="176" t="s">
        <v>427</v>
      </c>
      <c r="G14" s="340">
        <f>SUM(G13:K13)*151</f>
        <v>151</v>
      </c>
      <c r="H14" s="331"/>
      <c r="I14" s="331"/>
      <c r="J14" s="331"/>
      <c r="K14" s="331"/>
    </row>
    <row r="15" spans="2:19" x14ac:dyDescent="0.25">
      <c r="B15" s="332" t="s">
        <v>497</v>
      </c>
      <c r="C15" s="332"/>
      <c r="D15" s="333"/>
      <c r="M15" s="287"/>
      <c r="N15" s="287"/>
      <c r="O15" s="287"/>
      <c r="P15" s="287"/>
      <c r="Q15" s="287"/>
      <c r="R15" s="287"/>
    </row>
    <row r="16" spans="2:19" ht="36" customHeight="1" x14ac:dyDescent="0.25">
      <c r="B16" s="178" t="s">
        <v>69</v>
      </c>
      <c r="C16" s="179" t="s">
        <v>4614</v>
      </c>
      <c r="D16" s="334" t="s">
        <v>4619</v>
      </c>
      <c r="E16" s="335"/>
      <c r="F16" s="335"/>
      <c r="G16" s="335"/>
      <c r="H16" s="335"/>
      <c r="I16" s="335"/>
      <c r="J16" s="335"/>
      <c r="K16" s="336"/>
      <c r="L16" s="114"/>
      <c r="M16" s="114"/>
      <c r="N16" s="114"/>
      <c r="O16" s="114"/>
      <c r="P16" s="114"/>
      <c r="Q16" s="114"/>
      <c r="R16" s="114"/>
      <c r="S16" s="114"/>
    </row>
    <row r="17" spans="2:19" ht="12" customHeight="1" x14ac:dyDescent="0.25">
      <c r="L17" s="114"/>
      <c r="M17" s="114"/>
      <c r="N17" s="114"/>
      <c r="O17" s="114"/>
      <c r="P17" s="114"/>
      <c r="Q17" s="114"/>
      <c r="R17" s="114"/>
      <c r="S17" s="114"/>
    </row>
    <row r="19" spans="2:19" s="26" customFormat="1" ht="57.75" customHeight="1" x14ac:dyDescent="0.2">
      <c r="B19" s="323" t="s">
        <v>4626</v>
      </c>
      <c r="C19" s="323"/>
      <c r="D19" s="323"/>
      <c r="E19" s="323"/>
      <c r="F19" s="323"/>
      <c r="G19" s="331" t="s">
        <v>4520</v>
      </c>
      <c r="H19" s="331"/>
      <c r="I19" s="331"/>
      <c r="J19" s="331"/>
      <c r="K19" s="331"/>
      <c r="M19" s="161" t="s">
        <v>4610</v>
      </c>
      <c r="N19" s="166" t="s">
        <v>4512</v>
      </c>
      <c r="O19" s="222">
        <v>0</v>
      </c>
      <c r="P19" s="223">
        <f>O19/(O19+O20)</f>
        <v>0</v>
      </c>
    </row>
    <row r="20" spans="2:19" s="59" customFormat="1" ht="34.5" customHeight="1" x14ac:dyDescent="0.2">
      <c r="B20" s="341" t="s">
        <v>11</v>
      </c>
      <c r="C20" s="341"/>
      <c r="D20" s="162" t="s">
        <v>4521</v>
      </c>
      <c r="E20" s="162" t="s">
        <v>2</v>
      </c>
      <c r="F20" s="163" t="s">
        <v>3</v>
      </c>
      <c r="G20" s="164" t="s">
        <v>4515</v>
      </c>
      <c r="H20" s="164" t="s">
        <v>4516</v>
      </c>
      <c r="I20" s="164" t="s">
        <v>4517</v>
      </c>
      <c r="J20" s="164" t="s">
        <v>4518</v>
      </c>
      <c r="K20" s="164" t="s">
        <v>4519</v>
      </c>
      <c r="M20" s="165">
        <f>G22*1000000/8000</f>
        <v>18.75</v>
      </c>
      <c r="N20" s="166" t="s">
        <v>4513</v>
      </c>
      <c r="O20" s="224">
        <f>G21*E21</f>
        <v>150000</v>
      </c>
      <c r="P20" s="223">
        <f>O20/(O19+O20)</f>
        <v>1</v>
      </c>
    </row>
    <row r="21" spans="2:19" s="59" customFormat="1" ht="12.75" customHeight="1" x14ac:dyDescent="0.2">
      <c r="B21" s="166" t="s">
        <v>69</v>
      </c>
      <c r="C21" s="167" t="s">
        <v>4614</v>
      </c>
      <c r="D21" s="168">
        <v>1</v>
      </c>
      <c r="E21" s="174">
        <v>5000</v>
      </c>
      <c r="F21" s="175" t="s">
        <v>4615</v>
      </c>
      <c r="G21" s="171">
        <v>30</v>
      </c>
      <c r="H21" s="171">
        <v>30</v>
      </c>
      <c r="I21" s="171">
        <v>30</v>
      </c>
      <c r="J21" s="171">
        <v>30</v>
      </c>
      <c r="K21" s="171">
        <v>30</v>
      </c>
      <c r="M21" s="140"/>
    </row>
    <row r="22" spans="2:19" s="26" customFormat="1" ht="18.75" x14ac:dyDescent="0.2">
      <c r="B22" s="20"/>
      <c r="C22" s="35"/>
      <c r="D22" s="13"/>
      <c r="E22" s="36"/>
      <c r="F22" s="176" t="s">
        <v>73</v>
      </c>
      <c r="G22" s="188">
        <f>(G21*$E21)/1000000</f>
        <v>0.15</v>
      </c>
      <c r="H22" s="188">
        <f>(H21*$E21)/1000000</f>
        <v>0.15</v>
      </c>
      <c r="I22" s="188">
        <f>(I21*$E21)/1000000</f>
        <v>0.15</v>
      </c>
      <c r="J22" s="188">
        <f>(J21*$E21)/1000000</f>
        <v>0.15</v>
      </c>
      <c r="K22" s="188">
        <f>(K21*$E21)/1000000</f>
        <v>0.15</v>
      </c>
      <c r="L22" s="37"/>
      <c r="M22" s="288"/>
      <c r="N22" s="288"/>
    </row>
    <row r="23" spans="2:19" x14ac:dyDescent="0.25">
      <c r="F23" s="176" t="s">
        <v>462</v>
      </c>
      <c r="G23" s="340">
        <f>SUM(G22:K22)*90</f>
        <v>67.5</v>
      </c>
      <c r="H23" s="331"/>
      <c r="I23" s="331"/>
      <c r="J23" s="331"/>
      <c r="K23" s="331"/>
    </row>
    <row r="24" spans="2:19" x14ac:dyDescent="0.25">
      <c r="B24" s="328" t="s">
        <v>498</v>
      </c>
      <c r="C24" s="328"/>
      <c r="D24" s="329"/>
      <c r="M24" s="287"/>
      <c r="N24" s="287"/>
      <c r="O24" s="287"/>
      <c r="P24" s="287"/>
      <c r="Q24" s="287"/>
      <c r="R24" s="287"/>
    </row>
    <row r="25" spans="2:19" ht="44.25" customHeight="1" x14ac:dyDescent="0.25">
      <c r="B25" s="178" t="s">
        <v>69</v>
      </c>
      <c r="C25" s="179" t="s">
        <v>4614</v>
      </c>
      <c r="D25" s="330" t="s">
        <v>4622</v>
      </c>
      <c r="E25" s="330"/>
      <c r="F25" s="330"/>
      <c r="G25" s="330"/>
      <c r="H25" s="330"/>
      <c r="I25" s="330"/>
      <c r="J25" s="330"/>
      <c r="K25" s="330"/>
      <c r="L25" s="114"/>
      <c r="M25" s="114"/>
      <c r="N25" s="114"/>
      <c r="O25" s="114"/>
      <c r="P25" s="114"/>
      <c r="Q25" s="114"/>
      <c r="R25" s="114"/>
      <c r="S25" s="114"/>
    </row>
  </sheetData>
  <sheetProtection password="E221" sheet="1" objects="1" scenarios="1"/>
  <mergeCells count="25">
    <mergeCell ref="D25:K25"/>
    <mergeCell ref="M13:N13"/>
    <mergeCell ref="G14:K14"/>
    <mergeCell ref="B15:D15"/>
    <mergeCell ref="M15:R15"/>
    <mergeCell ref="D16:K16"/>
    <mergeCell ref="B19:F19"/>
    <mergeCell ref="G19:K19"/>
    <mergeCell ref="B20:C20"/>
    <mergeCell ref="M22:N22"/>
    <mergeCell ref="G23:K23"/>
    <mergeCell ref="B24:D24"/>
    <mergeCell ref="M24:R24"/>
    <mergeCell ref="M12:N12"/>
    <mergeCell ref="B2:F2"/>
    <mergeCell ref="G2:K2"/>
    <mergeCell ref="B3:C3"/>
    <mergeCell ref="G6:K6"/>
    <mergeCell ref="B7:D7"/>
    <mergeCell ref="M7:R7"/>
    <mergeCell ref="D8:K8"/>
    <mergeCell ref="C9:K9"/>
    <mergeCell ref="B10:F10"/>
    <mergeCell ref="G10:K10"/>
    <mergeCell ref="B11:C1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C1:C2"/>
  <sheetViews>
    <sheetView showGridLines="0" workbookViewId="0">
      <selection activeCell="C2" sqref="C2"/>
    </sheetView>
  </sheetViews>
  <sheetFormatPr defaultRowHeight="15" x14ac:dyDescent="0.25"/>
  <cols>
    <col min="3" max="3" width="159.7109375" customWidth="1"/>
  </cols>
  <sheetData>
    <row r="1" spans="3:3" ht="182.25" customHeight="1" x14ac:dyDescent="0.25"/>
    <row r="2" spans="3:3" ht="45" customHeight="1" x14ac:dyDescent="0.25">
      <c r="C2" s="81" t="s">
        <v>530</v>
      </c>
    </row>
  </sheetData>
  <sheetProtection password="E221"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325"/>
  <sheetViews>
    <sheetView showGridLines="0" workbookViewId="0"/>
  </sheetViews>
  <sheetFormatPr defaultRowHeight="15" x14ac:dyDescent="0.25"/>
  <cols>
    <col min="1" max="1" width="25.28515625" customWidth="1"/>
    <col min="2" max="2" width="16.140625" customWidth="1"/>
    <col min="3" max="3" width="40.7109375" customWidth="1"/>
    <col min="4" max="4" width="11.140625" customWidth="1"/>
    <col min="5" max="5" width="12" customWidth="1"/>
    <col min="6" max="7" width="17.140625" customWidth="1"/>
    <col min="8" max="8" width="3.7109375" customWidth="1"/>
    <col min="10" max="10" width="10.7109375" customWidth="1"/>
    <col min="11" max="11" width="11.42578125" customWidth="1"/>
    <col min="12" max="12" width="18.5703125" customWidth="1"/>
    <col min="13" max="13" width="24" customWidth="1"/>
    <col min="14" max="14" width="20.7109375" customWidth="1"/>
  </cols>
  <sheetData>
    <row r="1" spans="1:14" s="49" customFormat="1" ht="48" customHeight="1" x14ac:dyDescent="0.25">
      <c r="A1" s="275" t="s">
        <v>78</v>
      </c>
      <c r="B1" s="275" t="s">
        <v>79</v>
      </c>
      <c r="C1" s="275" t="s">
        <v>80</v>
      </c>
      <c r="D1" s="276" t="s">
        <v>81</v>
      </c>
      <c r="E1" s="276" t="s">
        <v>82</v>
      </c>
      <c r="F1" s="275" t="s">
        <v>461</v>
      </c>
      <c r="G1" s="275" t="s">
        <v>510</v>
      </c>
    </row>
    <row r="2" spans="1:14" x14ac:dyDescent="0.25">
      <c r="A2" s="260" t="s">
        <v>212</v>
      </c>
      <c r="B2" s="260" t="s">
        <v>106</v>
      </c>
      <c r="C2" s="260" t="s">
        <v>179</v>
      </c>
      <c r="D2" s="260">
        <v>4</v>
      </c>
      <c r="E2" s="260">
        <v>62605</v>
      </c>
      <c r="F2" s="260">
        <f>VLOOKUP(A2,'&lt;10km distance to work'!$A$1:$L$349, 12, "false")</f>
        <v>15768</v>
      </c>
      <c r="G2" s="260">
        <f>VLOOKUP(A2,'8-9 year olds'!A$10:B$335,2,"false")</f>
        <v>1211</v>
      </c>
    </row>
    <row r="3" spans="1:14" x14ac:dyDescent="0.25">
      <c r="A3" s="260" t="s">
        <v>384</v>
      </c>
      <c r="B3" s="260" t="s">
        <v>187</v>
      </c>
      <c r="C3" s="260" t="s">
        <v>375</v>
      </c>
      <c r="D3" s="260">
        <v>1</v>
      </c>
      <c r="E3" s="260">
        <v>34396</v>
      </c>
      <c r="F3" s="260">
        <f>VLOOKUP(A3,'&lt;10km distance to work'!$A$1:$L$349, 12, "false")</f>
        <v>5591</v>
      </c>
      <c r="G3" s="260">
        <f>VLOOKUP(A3,'8-9 year olds'!A$10:B$335,2,"false")</f>
        <v>548</v>
      </c>
      <c r="I3" s="78"/>
      <c r="J3" s="78"/>
      <c r="K3" s="78"/>
    </row>
    <row r="4" spans="1:14" ht="20.25" customHeight="1" x14ac:dyDescent="0.25">
      <c r="A4" s="260" t="s">
        <v>177</v>
      </c>
      <c r="B4" s="260" t="s">
        <v>170</v>
      </c>
      <c r="C4" s="260" t="s">
        <v>168</v>
      </c>
      <c r="D4" s="260">
        <v>5</v>
      </c>
      <c r="E4" s="260">
        <v>123592</v>
      </c>
      <c r="F4" s="260">
        <f>VLOOKUP(A4,'&lt;10km distance to work'!$A$1:$L$349, 12, "false")</f>
        <v>29594</v>
      </c>
      <c r="G4" s="260">
        <f>VLOOKUP(A4,'8-9 year olds'!A$10:B$335,2,"false")</f>
        <v>2616</v>
      </c>
      <c r="I4" s="50"/>
      <c r="J4" s="51"/>
      <c r="K4" s="52"/>
    </row>
    <row r="5" spans="1:14" x14ac:dyDescent="0.25">
      <c r="A5" s="260" t="s">
        <v>199</v>
      </c>
      <c r="B5" s="260" t="s">
        <v>106</v>
      </c>
      <c r="C5" s="260" t="s">
        <v>179</v>
      </c>
      <c r="D5" s="260">
        <v>4</v>
      </c>
      <c r="E5" s="260">
        <v>153013</v>
      </c>
      <c r="F5" s="260">
        <f>VLOOKUP(A5,'&lt;10km distance to work'!$A$1:$L$349, 12, "false")</f>
        <v>32959</v>
      </c>
      <c r="G5" s="260">
        <f>VLOOKUP(A5,'8-9 year olds'!A$10:B$335,2,"false")</f>
        <v>2788</v>
      </c>
      <c r="I5" s="53"/>
      <c r="J5" s="54"/>
      <c r="K5" s="55"/>
      <c r="L5" s="250"/>
      <c r="M5" s="250"/>
      <c r="N5" s="250"/>
    </row>
    <row r="6" spans="1:14" x14ac:dyDescent="0.25">
      <c r="A6" s="260" t="s">
        <v>251</v>
      </c>
      <c r="B6" s="260" t="s">
        <v>170</v>
      </c>
      <c r="C6" s="260" t="s">
        <v>179</v>
      </c>
      <c r="D6" s="260">
        <v>4</v>
      </c>
      <c r="E6" s="260">
        <v>121546</v>
      </c>
      <c r="F6" s="260">
        <f>VLOOKUP(A6,'&lt;10km distance to work'!$A$1:$L$349, 12, "false")</f>
        <v>31722</v>
      </c>
      <c r="G6" s="260">
        <f>VLOOKUP(A6,'8-9 year olds'!A$10:B$335,2,"false")</f>
        <v>2587</v>
      </c>
      <c r="I6" s="50"/>
      <c r="J6" s="54"/>
      <c r="K6" s="55"/>
      <c r="L6" s="250"/>
      <c r="M6" s="250"/>
      <c r="N6" s="250"/>
    </row>
    <row r="7" spans="1:14" x14ac:dyDescent="0.25">
      <c r="A7" s="260" t="s">
        <v>307</v>
      </c>
      <c r="B7" s="260" t="s">
        <v>106</v>
      </c>
      <c r="C7" s="260" t="s">
        <v>278</v>
      </c>
      <c r="D7" s="260">
        <v>3</v>
      </c>
      <c r="E7" s="260">
        <v>121684</v>
      </c>
      <c r="F7" s="260">
        <f>VLOOKUP(A7,'&lt;10km distance to work'!$A$1:$L$349, 12, "false")</f>
        <v>25289</v>
      </c>
      <c r="G7" s="260">
        <f>VLOOKUP(A7,'8-9 year olds'!A$10:B$335,2,"false")</f>
        <v>2997</v>
      </c>
      <c r="I7" s="50"/>
      <c r="J7" s="54"/>
      <c r="K7" s="55"/>
      <c r="L7" s="250"/>
      <c r="M7" s="250"/>
      <c r="N7" s="250"/>
    </row>
    <row r="8" spans="1:14" x14ac:dyDescent="0.25">
      <c r="A8" s="260" t="s">
        <v>413</v>
      </c>
      <c r="B8" s="260" t="s">
        <v>170</v>
      </c>
      <c r="C8" s="260" t="s">
        <v>375</v>
      </c>
      <c r="D8" s="260">
        <v>1</v>
      </c>
      <c r="E8" s="260">
        <v>37791</v>
      </c>
      <c r="F8" s="260">
        <f>VLOOKUP(A8,'&lt;10km distance to work'!$A$1:$L$349, 12, "false")</f>
        <v>7279</v>
      </c>
      <c r="G8" s="260">
        <f>VLOOKUP(A8,'8-9 year olds'!A$10:B$335,2,"false")</f>
        <v>721</v>
      </c>
      <c r="I8" s="250"/>
      <c r="J8" s="250"/>
      <c r="K8" s="250"/>
      <c r="L8" s="250"/>
      <c r="M8" s="358" t="s">
        <v>480</v>
      </c>
      <c r="N8" s="250"/>
    </row>
    <row r="9" spans="1:14" x14ac:dyDescent="0.25">
      <c r="A9" s="260" t="s">
        <v>381</v>
      </c>
      <c r="B9" s="260" t="s">
        <v>187</v>
      </c>
      <c r="C9" s="260" t="s">
        <v>375</v>
      </c>
      <c r="D9" s="260">
        <v>1</v>
      </c>
      <c r="E9" s="260">
        <v>53982</v>
      </c>
      <c r="F9" s="260">
        <f>VLOOKUP(A9,'&lt;10km distance to work'!$A$1:$L$349, 12, "false")</f>
        <v>8557</v>
      </c>
      <c r="G9" s="260">
        <f>VLOOKUP(A9,'8-9 year olds'!A$10:B$335,2,"false")</f>
        <v>1060</v>
      </c>
      <c r="I9" s="251" t="s">
        <v>88</v>
      </c>
      <c r="J9" s="359" t="s">
        <v>94</v>
      </c>
      <c r="K9" s="360"/>
      <c r="L9" s="252" t="s">
        <v>481</v>
      </c>
      <c r="M9" s="358"/>
      <c r="N9" s="253" t="s">
        <v>511</v>
      </c>
    </row>
    <row r="10" spans="1:14" x14ac:dyDescent="0.25">
      <c r="A10" s="260" t="s">
        <v>162</v>
      </c>
      <c r="B10" s="260" t="s">
        <v>84</v>
      </c>
      <c r="C10" s="260" t="s">
        <v>85</v>
      </c>
      <c r="D10" s="260">
        <v>6</v>
      </c>
      <c r="E10" s="260">
        <v>194576</v>
      </c>
      <c r="F10" s="260">
        <f>VLOOKUP(A10,'&lt;10km distance to work'!$A$1:$L$349, 12, "false")</f>
        <v>32643</v>
      </c>
      <c r="G10" s="260">
        <f>VLOOKUP(A10,'8-9 year olds'!A$10:B$335,2,"false")</f>
        <v>5342</v>
      </c>
      <c r="I10" s="254">
        <v>6</v>
      </c>
      <c r="J10" s="255">
        <f>COUNTIF(D$2:D$325,"6")</f>
        <v>74</v>
      </c>
      <c r="K10" s="361">
        <f>J10+J11</f>
        <v>83</v>
      </c>
      <c r="L10" s="256">
        <f>SUMIF(D$2:D$400, "6", E$2:E$400)/J10</f>
        <v>259948.63513513515</v>
      </c>
      <c r="M10" s="256">
        <f>SUMIF(D$2:D$400,"6",F$2:F$400)/J10</f>
        <v>67002.635135135133</v>
      </c>
      <c r="N10" s="257">
        <f>SUMIF(D$2:D$400, "6",G$2:G$400)/J10</f>
        <v>5729.0405405405409</v>
      </c>
    </row>
    <row r="11" spans="1:14" x14ac:dyDescent="0.25">
      <c r="A11" s="260" t="s">
        <v>128</v>
      </c>
      <c r="B11" s="260" t="s">
        <v>84</v>
      </c>
      <c r="C11" s="260" t="s">
        <v>85</v>
      </c>
      <c r="D11" s="260">
        <v>6</v>
      </c>
      <c r="E11" s="260">
        <v>368301</v>
      </c>
      <c r="F11" s="260">
        <f>VLOOKUP(A11,'&lt;10km distance to work'!$A$1:$L$349, 12, "false")</f>
        <v>73997</v>
      </c>
      <c r="G11" s="260">
        <f>VLOOKUP(A11,'8-9 year olds'!A$10:B$335,2,"false")</f>
        <v>8548</v>
      </c>
      <c r="I11" s="254">
        <v>5</v>
      </c>
      <c r="J11" s="255">
        <f>COUNTIF(D$2:D$325,"5")</f>
        <v>9</v>
      </c>
      <c r="K11" s="361"/>
      <c r="L11" s="256">
        <f>SUMIF(D$2:D$400, "5", E$2:E$400)/J11</f>
        <v>236896.22222222222</v>
      </c>
      <c r="M11" s="256">
        <f>SUMIF(D$2:D$400,"5",F$2:F$400)/J11</f>
        <v>62183.888888888891</v>
      </c>
      <c r="N11" s="257">
        <f>SUMIF(D$2:D$400, "5",G$2:G$400)/J11</f>
        <v>4899.2222222222226</v>
      </c>
    </row>
    <row r="12" spans="1:14" x14ac:dyDescent="0.25">
      <c r="A12" s="260" t="s">
        <v>175</v>
      </c>
      <c r="B12" s="260" t="s">
        <v>135</v>
      </c>
      <c r="C12" s="260" t="s">
        <v>168</v>
      </c>
      <c r="D12" s="260">
        <v>5</v>
      </c>
      <c r="E12" s="260">
        <v>235811</v>
      </c>
      <c r="F12" s="260">
        <f>VLOOKUP(A12,'&lt;10km distance to work'!$A$1:$L$349, 12, "false")</f>
        <v>54317</v>
      </c>
      <c r="G12" s="260">
        <f>VLOOKUP(A12,'8-9 year olds'!A$10:B$335,2,"false")</f>
        <v>4764</v>
      </c>
      <c r="I12" s="254">
        <v>4</v>
      </c>
      <c r="J12" s="255">
        <f>COUNTIF(D$2:D$325,"4")</f>
        <v>97</v>
      </c>
      <c r="K12" s="362">
        <f>J12+J13</f>
        <v>151</v>
      </c>
      <c r="L12" s="256">
        <f>SUMIF(D$2:D$400, "4", E$2:E$400)/J12</f>
        <v>147278.44329896907</v>
      </c>
      <c r="M12" s="256">
        <f>SUMIF(D$2:D$400,"4",F$2:F$400)/J12</f>
        <v>40062.597938144332</v>
      </c>
      <c r="N12" s="257">
        <f>SUMIF(D$2:D$400, "4",G$2:G$400)/J12</f>
        <v>3088.5051546391751</v>
      </c>
    </row>
    <row r="13" spans="1:14" x14ac:dyDescent="0.25">
      <c r="A13" s="260" t="s">
        <v>317</v>
      </c>
      <c r="B13" s="260" t="s">
        <v>112</v>
      </c>
      <c r="C13" s="260" t="s">
        <v>278</v>
      </c>
      <c r="D13" s="260">
        <v>3</v>
      </c>
      <c r="E13" s="260">
        <v>67936</v>
      </c>
      <c r="F13" s="260">
        <f>VLOOKUP(A13,'&lt;10km distance to work'!$A$1:$L$349, 12, "false")</f>
        <v>23399</v>
      </c>
      <c r="G13" s="260">
        <f>VLOOKUP(A13,'8-9 year olds'!A$10:B$335,2,"false")</f>
        <v>1437</v>
      </c>
      <c r="I13" s="254">
        <v>3</v>
      </c>
      <c r="J13" s="255">
        <f>COUNTIF(D$2:D$325,"3")</f>
        <v>54</v>
      </c>
      <c r="K13" s="363"/>
      <c r="L13" s="256">
        <f>SUMIF(D$2:D$400, "3", E$2:E$400)/J13</f>
        <v>129485.44444444444</v>
      </c>
      <c r="M13" s="256">
        <f>SUMIF(D$2:D$400,"3",F$2:F$400)/J13</f>
        <v>28848.333333333332</v>
      </c>
      <c r="N13" s="257">
        <f>SUMIF(D$2:D$400, "3",G$2:G$400)/J13</f>
        <v>2737.3148148148148</v>
      </c>
    </row>
    <row r="14" spans="1:14" x14ac:dyDescent="0.25">
      <c r="A14" s="260" t="s">
        <v>269</v>
      </c>
      <c r="B14" s="260" t="s">
        <v>123</v>
      </c>
      <c r="C14" s="260" t="s">
        <v>179</v>
      </c>
      <c r="D14" s="260">
        <v>4</v>
      </c>
      <c r="E14" s="260">
        <v>178498</v>
      </c>
      <c r="F14" s="260">
        <f>VLOOKUP(A14,'&lt;10km distance to work'!$A$1:$L$349, 12, "false")</f>
        <v>36536</v>
      </c>
      <c r="G14" s="260">
        <f>VLOOKUP(A14,'8-9 year olds'!A$10:B$335,2,"false")</f>
        <v>4128</v>
      </c>
      <c r="I14" s="254">
        <v>2</v>
      </c>
      <c r="J14" s="258">
        <f>COUNTIF(D$2:D$325,"2")</f>
        <v>41</v>
      </c>
      <c r="K14" s="364">
        <f>J14+J15</f>
        <v>90</v>
      </c>
      <c r="L14" s="256">
        <f>SUMIF(D$2:D$400, "2", E$2:E$400)/J14</f>
        <v>156687.19512195123</v>
      </c>
      <c r="M14" s="256">
        <f>SUMIF(D$2:D$400,"2",F$2:F$400)/J14</f>
        <v>31483.195121951219</v>
      </c>
      <c r="N14" s="257">
        <f>SUMIF(D$2:D$400, "2",G$2:G$400)/J14</f>
        <v>3228.0487804878048</v>
      </c>
    </row>
    <row r="15" spans="1:14" x14ac:dyDescent="0.25">
      <c r="A15" s="260" t="s">
        <v>288</v>
      </c>
      <c r="B15" s="260" t="s">
        <v>106</v>
      </c>
      <c r="C15" s="260" t="s">
        <v>278</v>
      </c>
      <c r="D15" s="260">
        <v>3</v>
      </c>
      <c r="E15" s="260">
        <v>172050</v>
      </c>
      <c r="F15" s="260">
        <f>VLOOKUP(A15,'&lt;10km distance to work'!$A$1:$L$349, 12, "false")</f>
        <v>42986</v>
      </c>
      <c r="G15" s="260">
        <f>VLOOKUP(A15,'8-9 year olds'!A$10:B$335,2,"false")</f>
        <v>3862</v>
      </c>
      <c r="I15" s="254">
        <v>1</v>
      </c>
      <c r="J15" s="255">
        <f>COUNTIF(D$2:D$325,"1")</f>
        <v>49</v>
      </c>
      <c r="K15" s="364"/>
      <c r="L15" s="256">
        <f>SUMIF(D$2:D$400, "1", E$2:E$400)/J15</f>
        <v>97690.979591836731</v>
      </c>
      <c r="M15" s="256">
        <f>SUMIF(D$2:D$400,"1",F$2:F$400)/J15</f>
        <v>18484.224489795917</v>
      </c>
      <c r="N15" s="257">
        <f>SUMIF(D$2:D$400, "1",G$2:G$400)/J15</f>
        <v>1982.1428571428571</v>
      </c>
    </row>
    <row r="16" spans="1:14" x14ac:dyDescent="0.25">
      <c r="A16" s="260" t="s">
        <v>402</v>
      </c>
      <c r="B16" s="260" t="s">
        <v>135</v>
      </c>
      <c r="C16" s="260" t="s">
        <v>375</v>
      </c>
      <c r="D16" s="260">
        <v>1</v>
      </c>
      <c r="E16" s="260">
        <v>52334</v>
      </c>
      <c r="F16" s="260">
        <f>VLOOKUP(A16,'&lt;10km distance to work'!$A$1:$L$349, 12, "false")</f>
        <v>8941</v>
      </c>
      <c r="G16" s="260">
        <f>VLOOKUP(A16,'8-9 year olds'!A$10:B$335,2,"false")</f>
        <v>951</v>
      </c>
      <c r="I16" s="249" t="s">
        <v>529</v>
      </c>
      <c r="J16" s="255">
        <f>SUM(J10:J15)</f>
        <v>324</v>
      </c>
      <c r="K16" s="259"/>
      <c r="L16" s="250"/>
      <c r="M16" s="250"/>
      <c r="N16" s="250"/>
    </row>
    <row r="17" spans="1:14" x14ac:dyDescent="0.25">
      <c r="A17" s="260" t="s">
        <v>303</v>
      </c>
      <c r="B17" s="260" t="s">
        <v>187</v>
      </c>
      <c r="C17" s="260" t="s">
        <v>278</v>
      </c>
      <c r="D17" s="260">
        <v>3</v>
      </c>
      <c r="E17" s="260">
        <v>179460</v>
      </c>
      <c r="F17" s="260">
        <f>VLOOKUP(A17,'&lt;10km distance to work'!$A$1:$L$349, 12, "false")</f>
        <v>42437</v>
      </c>
      <c r="G17" s="260">
        <f>VLOOKUP(A17,'8-9 year olds'!A$10:B$335,2,"false")</f>
        <v>3508</v>
      </c>
      <c r="I17" s="250"/>
      <c r="J17" s="250"/>
      <c r="K17" s="250"/>
      <c r="L17" s="250"/>
      <c r="M17" s="250"/>
      <c r="N17" s="250"/>
    </row>
    <row r="18" spans="1:14" x14ac:dyDescent="0.25">
      <c r="A18" s="260" t="s">
        <v>330</v>
      </c>
      <c r="B18" s="260" t="s">
        <v>123</v>
      </c>
      <c r="C18" s="260" t="s">
        <v>278</v>
      </c>
      <c r="D18" s="260">
        <v>3</v>
      </c>
      <c r="E18" s="260">
        <v>161553</v>
      </c>
      <c r="F18" s="260">
        <f>VLOOKUP(A18,'&lt;10km distance to work'!$A$1:$L$349, 12, "false")</f>
        <v>38495</v>
      </c>
      <c r="G18" s="260">
        <f>VLOOKUP(A18,'8-9 year olds'!A$10:B$335,2,"false")</f>
        <v>3634</v>
      </c>
      <c r="I18" s="250"/>
      <c r="J18" s="250"/>
      <c r="K18" s="250"/>
      <c r="L18" s="250"/>
      <c r="M18" s="250"/>
      <c r="N18" s="250"/>
    </row>
    <row r="19" spans="1:14" x14ac:dyDescent="0.25">
      <c r="A19" s="260" t="s">
        <v>124</v>
      </c>
      <c r="B19" s="260" t="s">
        <v>84</v>
      </c>
      <c r="C19" s="260" t="s">
        <v>85</v>
      </c>
      <c r="D19" s="260">
        <v>6</v>
      </c>
      <c r="E19" s="260">
        <v>236816</v>
      </c>
      <c r="F19" s="260">
        <f>VLOOKUP(A19,'&lt;10km distance to work'!$A$1:$L$349, 12, "false")</f>
        <v>46606</v>
      </c>
      <c r="G19" s="260">
        <f>VLOOKUP(A19,'8-9 year olds'!A$10:B$335,2,"false")</f>
        <v>5480</v>
      </c>
      <c r="I19" s="354" t="s">
        <v>84</v>
      </c>
      <c r="J19" s="354"/>
      <c r="K19" s="354"/>
      <c r="L19" s="354"/>
      <c r="M19" s="255">
        <f>COUNTIF(B$2:B$325,"London")</f>
        <v>32</v>
      </c>
      <c r="N19" s="250"/>
    </row>
    <row r="20" spans="1:14" x14ac:dyDescent="0.25">
      <c r="A20" s="260" t="s">
        <v>136</v>
      </c>
      <c r="B20" s="260" t="s">
        <v>137</v>
      </c>
      <c r="C20" s="260" t="s">
        <v>85</v>
      </c>
      <c r="D20" s="260">
        <v>6</v>
      </c>
      <c r="E20" s="260">
        <v>1092190</v>
      </c>
      <c r="F20" s="260">
        <f>VLOOKUP(A20,'&lt;10km distance to work'!$A$1:$L$349, 12, "false")</f>
        <v>267641</v>
      </c>
      <c r="G20" s="260">
        <f>VLOOKUP(A20,'8-9 year olds'!A$10:B$335,2,"false")</f>
        <v>28408</v>
      </c>
      <c r="I20" s="354" t="s">
        <v>4505</v>
      </c>
      <c r="J20" s="354"/>
      <c r="K20" s="354"/>
      <c r="L20" s="354"/>
      <c r="M20" s="255">
        <v>13</v>
      </c>
      <c r="N20" s="250"/>
    </row>
    <row r="21" spans="1:14" x14ac:dyDescent="0.25">
      <c r="A21" s="260" t="s">
        <v>272</v>
      </c>
      <c r="B21" s="260" t="s">
        <v>170</v>
      </c>
      <c r="C21" s="260" t="s">
        <v>179</v>
      </c>
      <c r="D21" s="260">
        <v>4</v>
      </c>
      <c r="E21" s="260">
        <v>95105</v>
      </c>
      <c r="F21" s="260">
        <f>VLOOKUP(A21,'&lt;10km distance to work'!$A$1:$L$349, 12, "false")</f>
        <v>27834</v>
      </c>
      <c r="G21" s="260">
        <f>VLOOKUP(A21,'8-9 year olds'!A$10:B$335,2,"false")</f>
        <v>2061</v>
      </c>
      <c r="I21" s="354" t="s">
        <v>4504</v>
      </c>
      <c r="J21" s="354"/>
      <c r="K21" s="354"/>
      <c r="L21" s="354"/>
      <c r="M21" s="255">
        <f>K10+K12-M19-M20</f>
        <v>189</v>
      </c>
      <c r="N21" s="250"/>
    </row>
    <row r="22" spans="1:14" x14ac:dyDescent="0.25">
      <c r="A22" s="260" t="s">
        <v>266</v>
      </c>
      <c r="B22" s="260" t="s">
        <v>112</v>
      </c>
      <c r="C22" s="260" t="s">
        <v>179</v>
      </c>
      <c r="D22" s="260">
        <v>4</v>
      </c>
      <c r="E22" s="260">
        <v>147763</v>
      </c>
      <c r="F22" s="260">
        <f>VLOOKUP(A22,'&lt;10km distance to work'!$A$1:$L$349, 12, "false")</f>
        <v>36463</v>
      </c>
      <c r="G22" s="260">
        <f>VLOOKUP(A22,'8-9 year olds'!A$10:B$335,2,"false")</f>
        <v>4092</v>
      </c>
    </row>
    <row r="23" spans="1:14" x14ac:dyDescent="0.25">
      <c r="A23" s="260" t="s">
        <v>222</v>
      </c>
      <c r="B23" s="260" t="s">
        <v>112</v>
      </c>
      <c r="C23" s="260" t="s">
        <v>179</v>
      </c>
      <c r="D23" s="260">
        <v>4</v>
      </c>
      <c r="E23" s="260">
        <v>141603</v>
      </c>
      <c r="F23" s="260">
        <f>VLOOKUP(A23,'&lt;10km distance to work'!$A$1:$L$349, 12, "false")</f>
        <v>41591</v>
      </c>
      <c r="G23" s="260">
        <f>VLOOKUP(A23,'8-9 year olds'!A$10:B$335,2,"false")</f>
        <v>2784</v>
      </c>
    </row>
    <row r="24" spans="1:14" x14ac:dyDescent="0.25">
      <c r="A24" s="260" t="s">
        <v>328</v>
      </c>
      <c r="B24" s="260" t="s">
        <v>170</v>
      </c>
      <c r="C24" s="260" t="s">
        <v>278</v>
      </c>
      <c r="D24" s="260">
        <v>3</v>
      </c>
      <c r="E24" s="260">
        <v>76774</v>
      </c>
      <c r="F24" s="260">
        <f>VLOOKUP(A24,'&lt;10km distance to work'!$A$1:$L$349, 12, "false")</f>
        <v>16196</v>
      </c>
      <c r="G24" s="260">
        <f>VLOOKUP(A24,'8-9 year olds'!A$10:B$335,2,"false")</f>
        <v>1511</v>
      </c>
      <c r="I24" s="355" t="s">
        <v>4523</v>
      </c>
      <c r="J24" s="356"/>
      <c r="K24" s="356"/>
      <c r="L24" s="357"/>
      <c r="M24" s="248">
        <f>SUMIF(D2:D1000,"6",E2:E1000)</f>
        <v>19236199</v>
      </c>
    </row>
    <row r="25" spans="1:14" x14ac:dyDescent="0.25">
      <c r="A25" s="260" t="s">
        <v>164</v>
      </c>
      <c r="B25" s="260" t="s">
        <v>112</v>
      </c>
      <c r="C25" s="260" t="s">
        <v>85</v>
      </c>
      <c r="D25" s="260">
        <v>6</v>
      </c>
      <c r="E25" s="260">
        <v>280271</v>
      </c>
      <c r="F25" s="260">
        <f>VLOOKUP(A25,'&lt;10km distance to work'!$A$1:$L$349, 12, "false")</f>
        <v>71071</v>
      </c>
      <c r="G25" s="260">
        <f>VLOOKUP(A25,'8-9 year olds'!A$10:B$335,2,"false")</f>
        <v>6495</v>
      </c>
      <c r="I25" s="355" t="s">
        <v>4524</v>
      </c>
      <c r="J25" s="356"/>
      <c r="K25" s="356"/>
      <c r="L25" s="357"/>
      <c r="M25" s="248">
        <f>SUMIF(B2:B1000,"London",E2:E1000)</f>
        <v>8411427</v>
      </c>
    </row>
    <row r="26" spans="1:14" x14ac:dyDescent="0.25">
      <c r="A26" s="260" t="s">
        <v>309</v>
      </c>
      <c r="B26" s="260" t="s">
        <v>170</v>
      </c>
      <c r="C26" s="260" t="s">
        <v>278</v>
      </c>
      <c r="D26" s="260">
        <v>3</v>
      </c>
      <c r="E26" s="260">
        <v>65831</v>
      </c>
      <c r="F26" s="260">
        <f>VLOOKUP(A26,'&lt;10km distance to work'!$A$1:$L$349, 12, "false")</f>
        <v>17039</v>
      </c>
      <c r="G26" s="260">
        <f>VLOOKUP(A26,'8-9 year olds'!A$10:B$335,2,"false")</f>
        <v>1243</v>
      </c>
      <c r="I26" s="355" t="s">
        <v>4525</v>
      </c>
      <c r="J26" s="356"/>
      <c r="K26" s="356"/>
      <c r="L26" s="357"/>
      <c r="M26" s="248">
        <f>M24-M25</f>
        <v>10824772</v>
      </c>
    </row>
    <row r="27" spans="1:14" x14ac:dyDescent="0.25">
      <c r="A27" s="260" t="s">
        <v>233</v>
      </c>
      <c r="B27" s="260" t="s">
        <v>187</v>
      </c>
      <c r="C27" s="260" t="s">
        <v>179</v>
      </c>
      <c r="D27" s="260">
        <v>4</v>
      </c>
      <c r="E27" s="260">
        <v>187914</v>
      </c>
      <c r="F27" s="260">
        <f>VLOOKUP(A27,'&lt;10km distance to work'!$A$1:$L$349, 12, "false")</f>
        <v>58129</v>
      </c>
      <c r="G27" s="260">
        <f>VLOOKUP(A27,'8-9 year olds'!A$10:B$335,2,"false")</f>
        <v>2999</v>
      </c>
      <c r="I27" s="355" t="s">
        <v>4522</v>
      </c>
      <c r="J27" s="356"/>
      <c r="K27" s="356"/>
      <c r="L27" s="357"/>
      <c r="M27" s="248">
        <f>M26/(J10-M19)</f>
        <v>257732.66666666666</v>
      </c>
    </row>
    <row r="28" spans="1:14" x14ac:dyDescent="0.25">
      <c r="A28" s="260" t="s">
        <v>234</v>
      </c>
      <c r="B28" s="260" t="s">
        <v>106</v>
      </c>
      <c r="C28" s="260" t="s">
        <v>179</v>
      </c>
      <c r="D28" s="260">
        <v>4</v>
      </c>
      <c r="E28" s="260">
        <v>116543</v>
      </c>
      <c r="F28" s="260">
        <f>VLOOKUP(A28,'&lt;10km distance to work'!$A$1:$L$349, 12, "false")</f>
        <v>28231</v>
      </c>
      <c r="G28" s="260">
        <f>VLOOKUP(A28,'8-9 year olds'!A$10:B$335,2,"false")</f>
        <v>2527</v>
      </c>
    </row>
    <row r="29" spans="1:14" x14ac:dyDescent="0.25">
      <c r="A29" s="260" t="s">
        <v>148</v>
      </c>
      <c r="B29" s="260" t="s">
        <v>135</v>
      </c>
      <c r="C29" s="260" t="s">
        <v>85</v>
      </c>
      <c r="D29" s="260">
        <v>6</v>
      </c>
      <c r="E29" s="260">
        <v>525936</v>
      </c>
      <c r="F29" s="260">
        <f>VLOOKUP(A29,'&lt;10km distance to work'!$A$1:$L$349, 12, "false")</f>
        <v>131181</v>
      </c>
      <c r="G29" s="260">
        <f>VLOOKUP(A29,'8-9 year olds'!A$10:B$335,2,"false")</f>
        <v>14579</v>
      </c>
    </row>
    <row r="30" spans="1:14" x14ac:dyDescent="0.25">
      <c r="A30" s="260" t="s">
        <v>386</v>
      </c>
      <c r="B30" s="260" t="s">
        <v>187</v>
      </c>
      <c r="C30" s="260" t="s">
        <v>375</v>
      </c>
      <c r="D30" s="260">
        <v>1</v>
      </c>
      <c r="E30" s="260">
        <v>45441</v>
      </c>
      <c r="F30" s="260">
        <f>VLOOKUP(A30,'&lt;10km distance to work'!$A$1:$L$349, 12, "false")</f>
        <v>9350</v>
      </c>
      <c r="G30" s="260">
        <f>VLOOKUP(A30,'8-9 year olds'!A$10:B$335,2,"false")</f>
        <v>899</v>
      </c>
    </row>
    <row r="31" spans="1:14" x14ac:dyDescent="0.25">
      <c r="A31" s="260" t="s">
        <v>407</v>
      </c>
      <c r="B31" s="260" t="s">
        <v>123</v>
      </c>
      <c r="C31" s="260" t="s">
        <v>375</v>
      </c>
      <c r="D31" s="260">
        <v>1</v>
      </c>
      <c r="E31" s="260">
        <v>62217</v>
      </c>
      <c r="F31" s="260">
        <f>VLOOKUP(A31,'&lt;10km distance to work'!$A$1:$L$349, 12, "false")</f>
        <v>9413</v>
      </c>
      <c r="G31" s="260">
        <f>VLOOKUP(A31,'8-9 year olds'!A$10:B$335,2,"false")</f>
        <v>1337</v>
      </c>
    </row>
    <row r="32" spans="1:14" x14ac:dyDescent="0.25">
      <c r="A32" s="260" t="s">
        <v>147</v>
      </c>
      <c r="B32" s="260" t="s">
        <v>84</v>
      </c>
      <c r="C32" s="260" t="s">
        <v>85</v>
      </c>
      <c r="D32" s="260">
        <v>6</v>
      </c>
      <c r="E32" s="260">
        <v>317112</v>
      </c>
      <c r="F32" s="260">
        <f>VLOOKUP(A32,'&lt;10km distance to work'!$A$1:$L$349, 12, "false")</f>
        <v>79835</v>
      </c>
      <c r="G32" s="260">
        <f>VLOOKUP(A32,'8-9 year olds'!A$10:B$335,2,"false")</f>
        <v>7127</v>
      </c>
    </row>
    <row r="33" spans="1:7" x14ac:dyDescent="0.25">
      <c r="A33" s="260" t="s">
        <v>292</v>
      </c>
      <c r="B33" s="260" t="s">
        <v>123</v>
      </c>
      <c r="C33" s="260" t="s">
        <v>278</v>
      </c>
      <c r="D33" s="260">
        <v>3</v>
      </c>
      <c r="E33" s="260">
        <v>74734</v>
      </c>
      <c r="F33" s="260">
        <f>VLOOKUP(A33,'&lt;10km distance to work'!$A$1:$L$349, 12, "false")</f>
        <v>11309</v>
      </c>
      <c r="G33" s="260">
        <f>VLOOKUP(A33,'8-9 year olds'!A$10:B$335,2,"false")</f>
        <v>1605</v>
      </c>
    </row>
    <row r="34" spans="1:7" x14ac:dyDescent="0.25">
      <c r="A34" s="260" t="s">
        <v>180</v>
      </c>
      <c r="B34" s="260" t="s">
        <v>106</v>
      </c>
      <c r="C34" s="260" t="s">
        <v>179</v>
      </c>
      <c r="D34" s="260">
        <v>4</v>
      </c>
      <c r="E34" s="260">
        <v>277991</v>
      </c>
      <c r="F34" s="260">
        <f>VLOOKUP(A34,'&lt;10km distance to work'!$A$1:$L$349, 12, "false")</f>
        <v>75812</v>
      </c>
      <c r="G34" s="260">
        <f>VLOOKUP(A34,'8-9 year olds'!A$10:B$335,2,"false")</f>
        <v>5105</v>
      </c>
    </row>
    <row r="35" spans="1:7" x14ac:dyDescent="0.25">
      <c r="A35" s="260" t="s">
        <v>195</v>
      </c>
      <c r="B35" s="260" t="s">
        <v>187</v>
      </c>
      <c r="C35" s="260" t="s">
        <v>179</v>
      </c>
      <c r="D35" s="260">
        <v>4</v>
      </c>
      <c r="E35" s="260">
        <v>438386</v>
      </c>
      <c r="F35" s="260">
        <f>VLOOKUP(A35,'&lt;10km distance to work'!$A$1:$L$349, 12, "false")</f>
        <v>144639</v>
      </c>
      <c r="G35" s="260">
        <f>VLOOKUP(A35,'8-9 year olds'!A$10:B$335,2,"false")</f>
        <v>8466</v>
      </c>
    </row>
    <row r="36" spans="1:7" x14ac:dyDescent="0.25">
      <c r="A36" s="260" t="s">
        <v>327</v>
      </c>
      <c r="B36" s="260" t="s">
        <v>123</v>
      </c>
      <c r="C36" s="260" t="s">
        <v>278</v>
      </c>
      <c r="D36" s="260">
        <v>3</v>
      </c>
      <c r="E36" s="260">
        <v>125499</v>
      </c>
      <c r="F36" s="260">
        <f>VLOOKUP(A36,'&lt;10km distance to work'!$A$1:$L$349, 12, "false")</f>
        <v>31693</v>
      </c>
      <c r="G36" s="260">
        <f>VLOOKUP(A36,'8-9 year olds'!A$10:B$335,2,"false")</f>
        <v>2476</v>
      </c>
    </row>
    <row r="37" spans="1:7" x14ac:dyDescent="0.25">
      <c r="A37" s="260" t="s">
        <v>104</v>
      </c>
      <c r="B37" s="260" t="s">
        <v>84</v>
      </c>
      <c r="C37" s="260" t="s">
        <v>85</v>
      </c>
      <c r="D37" s="260">
        <v>6</v>
      </c>
      <c r="E37" s="260">
        <v>318167</v>
      </c>
      <c r="F37" s="260">
        <f>VLOOKUP(A37,'&lt;10km distance to work'!$A$1:$L$349, 12, "false")</f>
        <v>56377</v>
      </c>
      <c r="G37" s="260">
        <f>VLOOKUP(A37,'8-9 year olds'!A$10:B$335,2,"false")</f>
        <v>6900</v>
      </c>
    </row>
    <row r="38" spans="1:7" x14ac:dyDescent="0.25">
      <c r="A38" s="260" t="s">
        <v>215</v>
      </c>
      <c r="B38" s="260" t="s">
        <v>137</v>
      </c>
      <c r="C38" s="260" t="s">
        <v>179</v>
      </c>
      <c r="D38" s="260">
        <v>4</v>
      </c>
      <c r="E38" s="260">
        <v>94806</v>
      </c>
      <c r="F38" s="260">
        <f>VLOOKUP(A38,'&lt;10km distance to work'!$A$1:$L$349, 12, "false")</f>
        <v>17779</v>
      </c>
      <c r="G38" s="260">
        <f>VLOOKUP(A38,'8-9 year olds'!A$10:B$335,2,"false")</f>
        <v>1912</v>
      </c>
    </row>
    <row r="39" spans="1:7" x14ac:dyDescent="0.25">
      <c r="A39" s="260" t="s">
        <v>140</v>
      </c>
      <c r="B39" s="260" t="s">
        <v>123</v>
      </c>
      <c r="C39" s="260" t="s">
        <v>85</v>
      </c>
      <c r="D39" s="260">
        <v>6</v>
      </c>
      <c r="E39" s="260">
        <v>95107</v>
      </c>
      <c r="F39" s="260">
        <f>VLOOKUP(A39,'&lt;10km distance to work'!$A$1:$L$349, 12, "false")</f>
        <v>20024</v>
      </c>
      <c r="G39" s="260">
        <f>VLOOKUP(A39,'8-9 year olds'!A$10:B$335,2,"false")</f>
        <v>2141</v>
      </c>
    </row>
    <row r="40" spans="1:7" x14ac:dyDescent="0.25">
      <c r="A40" s="260" t="s">
        <v>174</v>
      </c>
      <c r="B40" s="260" t="s">
        <v>170</v>
      </c>
      <c r="C40" s="260" t="s">
        <v>168</v>
      </c>
      <c r="D40" s="260">
        <v>5</v>
      </c>
      <c r="E40" s="260">
        <v>111077</v>
      </c>
      <c r="F40" s="260">
        <f>VLOOKUP(A40,'&lt;10km distance to work'!$A$1:$L$349, 12, "false")</f>
        <v>31817</v>
      </c>
      <c r="G40" s="260">
        <f>VLOOKUP(A40,'8-9 year olds'!A$10:B$335,2,"false")</f>
        <v>2093</v>
      </c>
    </row>
    <row r="41" spans="1:7" x14ac:dyDescent="0.25">
      <c r="A41" s="260" t="s">
        <v>248</v>
      </c>
      <c r="B41" s="260" t="s">
        <v>112</v>
      </c>
      <c r="C41" s="260" t="s">
        <v>179</v>
      </c>
      <c r="D41" s="260">
        <v>4</v>
      </c>
      <c r="E41" s="260">
        <v>86829</v>
      </c>
      <c r="F41" s="260">
        <f>VLOOKUP(A41,'&lt;10km distance to work'!$A$1:$L$349, 12, "false")</f>
        <v>23928</v>
      </c>
      <c r="G41" s="260">
        <f>VLOOKUP(A41,'8-9 year olds'!A$10:B$335,2,"false")</f>
        <v>1956</v>
      </c>
    </row>
    <row r="42" spans="1:7" x14ac:dyDescent="0.25">
      <c r="A42" s="260" t="s">
        <v>146</v>
      </c>
      <c r="B42" s="260" t="s">
        <v>112</v>
      </c>
      <c r="C42" s="260" t="s">
        <v>85</v>
      </c>
      <c r="D42" s="260">
        <v>6</v>
      </c>
      <c r="E42" s="260">
        <v>186468</v>
      </c>
      <c r="F42" s="260">
        <f>VLOOKUP(A42,'&lt;10km distance to work'!$A$1:$L$349, 12, "false")</f>
        <v>50568</v>
      </c>
      <c r="G42" s="260">
        <f>VLOOKUP(A42,'8-9 year olds'!A$10:B$335,2,"false")</f>
        <v>4233</v>
      </c>
    </row>
    <row r="43" spans="1:7" x14ac:dyDescent="0.25">
      <c r="A43" s="260" t="s">
        <v>150</v>
      </c>
      <c r="B43" s="260" t="s">
        <v>135</v>
      </c>
      <c r="C43" s="260" t="s">
        <v>85</v>
      </c>
      <c r="D43" s="260">
        <v>6</v>
      </c>
      <c r="E43" s="260">
        <v>206136</v>
      </c>
      <c r="F43" s="260">
        <f>VLOOKUP(A43,'&lt;10km distance to work'!$A$1:$L$349, 12, "false")</f>
        <v>57433</v>
      </c>
      <c r="G43" s="260">
        <f>VLOOKUP(A43,'8-9 year olds'!A$10:B$335,2,"false")</f>
        <v>4579</v>
      </c>
    </row>
    <row r="44" spans="1:7" x14ac:dyDescent="0.25">
      <c r="A44" s="260" t="s">
        <v>188</v>
      </c>
      <c r="B44" s="260" t="s">
        <v>123</v>
      </c>
      <c r="C44" s="260" t="s">
        <v>179</v>
      </c>
      <c r="D44" s="260">
        <v>4</v>
      </c>
      <c r="E44" s="260">
        <v>123024</v>
      </c>
      <c r="F44" s="260">
        <f>VLOOKUP(A44,'&lt;10km distance to work'!$A$1:$L$349, 12, "false")</f>
        <v>39308</v>
      </c>
      <c r="G44" s="260">
        <f>VLOOKUP(A44,'8-9 year olds'!A$10:B$335,2,"false")</f>
        <v>1887</v>
      </c>
    </row>
    <row r="45" spans="1:7" x14ac:dyDescent="0.25">
      <c r="A45" s="260" t="s">
        <v>87</v>
      </c>
      <c r="B45" s="260" t="s">
        <v>84</v>
      </c>
      <c r="C45" s="260" t="s">
        <v>85</v>
      </c>
      <c r="D45" s="260">
        <v>6</v>
      </c>
      <c r="E45" s="260">
        <v>230486</v>
      </c>
      <c r="F45" s="260">
        <f>VLOOKUP(A45,'&lt;10km distance to work'!$A$1:$L$349, 12, "false")</f>
        <v>74719</v>
      </c>
      <c r="G45" s="260">
        <f>VLOOKUP(A45,'8-9 year olds'!A$10:B$335,2,"false")</f>
        <v>4117</v>
      </c>
    </row>
    <row r="46" spans="1:7" x14ac:dyDescent="0.25">
      <c r="A46" s="260" t="s">
        <v>322</v>
      </c>
      <c r="B46" s="260" t="s">
        <v>137</v>
      </c>
      <c r="C46" s="260" t="s">
        <v>278</v>
      </c>
      <c r="D46" s="260">
        <v>3</v>
      </c>
      <c r="E46" s="260">
        <v>98106</v>
      </c>
      <c r="F46" s="260">
        <f>VLOOKUP(A46,'&lt;10km distance to work'!$A$1:$L$349, 12, "false")</f>
        <v>21255</v>
      </c>
      <c r="G46" s="260">
        <f>VLOOKUP(A46,'8-9 year olds'!A$10:B$335,2,"false")</f>
        <v>2086</v>
      </c>
    </row>
    <row r="47" spans="1:7" x14ac:dyDescent="0.25">
      <c r="A47" s="260" t="s">
        <v>210</v>
      </c>
      <c r="B47" s="260" t="s">
        <v>106</v>
      </c>
      <c r="C47" s="260" t="s">
        <v>179</v>
      </c>
      <c r="D47" s="260">
        <v>4</v>
      </c>
      <c r="E47" s="260">
        <v>154941</v>
      </c>
      <c r="F47" s="260">
        <f>VLOOKUP(A47,'&lt;10km distance to work'!$A$1:$L$349, 12, "false")</f>
        <v>31744</v>
      </c>
      <c r="G47" s="260">
        <f>VLOOKUP(A47,'8-9 year olds'!A$10:B$335,2,"false")</f>
        <v>2973</v>
      </c>
    </row>
    <row r="48" spans="1:7" x14ac:dyDescent="0.25">
      <c r="A48" s="260" t="s">
        <v>302</v>
      </c>
      <c r="B48" s="260" t="s">
        <v>112</v>
      </c>
      <c r="C48" s="260" t="s">
        <v>278</v>
      </c>
      <c r="D48" s="260">
        <v>3</v>
      </c>
      <c r="E48" s="260">
        <v>107992</v>
      </c>
      <c r="F48" s="260">
        <f>VLOOKUP(A48,'&lt;10km distance to work'!$A$1:$L$349, 12, "false")</f>
        <v>34587</v>
      </c>
      <c r="G48" s="260">
        <f>VLOOKUP(A48,'8-9 year olds'!A$10:B$335,2,"false")</f>
        <v>2066</v>
      </c>
    </row>
    <row r="49" spans="1:7" x14ac:dyDescent="0.25">
      <c r="A49" s="260" t="s">
        <v>237</v>
      </c>
      <c r="B49" s="260" t="s">
        <v>123</v>
      </c>
      <c r="C49" s="260" t="s">
        <v>179</v>
      </c>
      <c r="D49" s="260">
        <v>4</v>
      </c>
      <c r="E49" s="260">
        <v>88594</v>
      </c>
      <c r="F49" s="260">
        <f>VLOOKUP(A49,'&lt;10km distance to work'!$A$1:$L$349, 12, "false")</f>
        <v>18172</v>
      </c>
      <c r="G49" s="260">
        <f>VLOOKUP(A49,'8-9 year olds'!A$10:B$335,2,"false")</f>
        <v>1752</v>
      </c>
    </row>
    <row r="50" spans="1:7" x14ac:dyDescent="0.25">
      <c r="A50" s="260" t="s">
        <v>378</v>
      </c>
      <c r="B50" s="260" t="s">
        <v>112</v>
      </c>
      <c r="C50" s="260" t="s">
        <v>375</v>
      </c>
      <c r="D50" s="260">
        <v>1</v>
      </c>
      <c r="E50" s="260">
        <v>52657</v>
      </c>
      <c r="F50" s="260">
        <f>VLOOKUP(A50,'&lt;10km distance to work'!$A$1:$L$349, 12, "false")</f>
        <v>10371</v>
      </c>
      <c r="G50" s="260">
        <f>VLOOKUP(A50,'8-9 year olds'!A$10:B$335,2,"false")</f>
        <v>991</v>
      </c>
    </row>
    <row r="51" spans="1:7" x14ac:dyDescent="0.25">
      <c r="A51" s="260" t="s">
        <v>203</v>
      </c>
      <c r="B51" s="260" t="s">
        <v>170</v>
      </c>
      <c r="C51" s="260" t="s">
        <v>179</v>
      </c>
      <c r="D51" s="260">
        <v>4</v>
      </c>
      <c r="E51" s="260">
        <v>169993</v>
      </c>
      <c r="F51" s="260">
        <f>VLOOKUP(A51,'&lt;10km distance to work'!$A$1:$L$349, 12, "false")</f>
        <v>42703</v>
      </c>
      <c r="G51" s="260">
        <f>VLOOKUP(A51,'8-9 year olds'!A$10:B$335,2,"false")</f>
        <v>3226</v>
      </c>
    </row>
    <row r="52" spans="1:7" x14ac:dyDescent="0.25">
      <c r="A52" s="260" t="s">
        <v>229</v>
      </c>
      <c r="B52" s="260" t="s">
        <v>123</v>
      </c>
      <c r="C52" s="260" t="s">
        <v>179</v>
      </c>
      <c r="D52" s="260">
        <v>4</v>
      </c>
      <c r="E52" s="260">
        <v>170311</v>
      </c>
      <c r="F52" s="260">
        <f>VLOOKUP(A52,'&lt;10km distance to work'!$A$1:$L$349, 12, "false")</f>
        <v>35837</v>
      </c>
      <c r="G52" s="260">
        <f>VLOOKUP(A52,'8-9 year olds'!A$10:B$335,2,"false")</f>
        <v>3747</v>
      </c>
    </row>
    <row r="53" spans="1:7" x14ac:dyDescent="0.25">
      <c r="A53" s="260" t="s">
        <v>186</v>
      </c>
      <c r="B53" s="260" t="s">
        <v>187</v>
      </c>
      <c r="C53" s="260" t="s">
        <v>179</v>
      </c>
      <c r="D53" s="260">
        <v>4</v>
      </c>
      <c r="E53" s="260">
        <v>115788</v>
      </c>
      <c r="F53" s="260">
        <f>VLOOKUP(A53,'&lt;10km distance to work'!$A$1:$L$349, 12, "false")</f>
        <v>36011</v>
      </c>
      <c r="G53" s="260">
        <f>VLOOKUP(A53,'8-9 year olds'!A$10:B$335,2,"false")</f>
        <v>2206</v>
      </c>
    </row>
    <row r="54" spans="1:7" x14ac:dyDescent="0.25">
      <c r="A54" s="260" t="s">
        <v>321</v>
      </c>
      <c r="B54" s="260" t="s">
        <v>106</v>
      </c>
      <c r="C54" s="260" t="s">
        <v>278</v>
      </c>
      <c r="D54" s="260">
        <v>3</v>
      </c>
      <c r="E54" s="260">
        <v>143822</v>
      </c>
      <c r="F54" s="260">
        <f>VLOOKUP(A54,'&lt;10km distance to work'!$A$1:$L$349, 12, "false")</f>
        <v>34219</v>
      </c>
      <c r="G54" s="260">
        <f>VLOOKUP(A54,'8-9 year olds'!A$10:B$335,2,"false")</f>
        <v>3126</v>
      </c>
    </row>
    <row r="55" spans="1:7" x14ac:dyDescent="0.25">
      <c r="A55" s="260" t="s">
        <v>323</v>
      </c>
      <c r="B55" s="260" t="s">
        <v>112</v>
      </c>
      <c r="C55" s="260" t="s">
        <v>278</v>
      </c>
      <c r="D55" s="260">
        <v>3</v>
      </c>
      <c r="E55" s="260">
        <v>373006</v>
      </c>
      <c r="F55" s="260">
        <f>VLOOKUP(A55,'&lt;10km distance to work'!$A$1:$L$349, 12, "false")</f>
        <v>84021</v>
      </c>
      <c r="G55" s="260">
        <f>VLOOKUP(A55,'8-9 year olds'!A$10:B$335,2,"false")</f>
        <v>7687</v>
      </c>
    </row>
    <row r="56" spans="1:7" x14ac:dyDescent="0.25">
      <c r="A56" s="260" t="s">
        <v>305</v>
      </c>
      <c r="B56" s="260" t="s">
        <v>112</v>
      </c>
      <c r="C56" s="260" t="s">
        <v>278</v>
      </c>
      <c r="D56" s="260">
        <v>3</v>
      </c>
      <c r="E56" s="260">
        <v>331069</v>
      </c>
      <c r="F56" s="260">
        <f>VLOOKUP(A56,'&lt;10km distance to work'!$A$1:$L$349, 12, "false")</f>
        <v>75679</v>
      </c>
      <c r="G56" s="260">
        <f>VLOOKUP(A56,'8-9 year olds'!A$10:B$335,2,"false")</f>
        <v>6701</v>
      </c>
    </row>
    <row r="57" spans="1:7" x14ac:dyDescent="0.25">
      <c r="A57" s="260" t="s">
        <v>239</v>
      </c>
      <c r="B57" s="260" t="s">
        <v>170</v>
      </c>
      <c r="C57" s="260" t="s">
        <v>179</v>
      </c>
      <c r="D57" s="260">
        <v>4</v>
      </c>
      <c r="E57" s="260">
        <v>104066</v>
      </c>
      <c r="F57" s="260">
        <f>VLOOKUP(A57,'&lt;10km distance to work'!$A$1:$L$349, 12, "false")</f>
        <v>28170</v>
      </c>
      <c r="G57" s="260">
        <f>VLOOKUP(A57,'8-9 year olds'!A$10:B$335,2,"false")</f>
        <v>1939</v>
      </c>
    </row>
    <row r="58" spans="1:7" x14ac:dyDescent="0.25">
      <c r="A58" s="260" t="s">
        <v>412</v>
      </c>
      <c r="B58" s="260" t="s">
        <v>170</v>
      </c>
      <c r="C58" s="260" t="s">
        <v>375</v>
      </c>
      <c r="D58" s="260">
        <v>1</v>
      </c>
      <c r="E58" s="260">
        <v>50868</v>
      </c>
      <c r="F58" s="260">
        <f>VLOOKUP(A58,'&lt;10km distance to work'!$A$1:$L$349, 12, "false")</f>
        <v>10444</v>
      </c>
      <c r="G58" s="260">
        <f>VLOOKUP(A58,'8-9 year olds'!A$10:B$335,2,"false")</f>
        <v>1067</v>
      </c>
    </row>
    <row r="59" spans="1:7" x14ac:dyDescent="0.25">
      <c r="A59" s="260" t="s">
        <v>314</v>
      </c>
      <c r="B59" s="260" t="s">
        <v>106</v>
      </c>
      <c r="C59" s="260" t="s">
        <v>278</v>
      </c>
      <c r="D59" s="260">
        <v>3</v>
      </c>
      <c r="E59" s="260">
        <v>93368</v>
      </c>
      <c r="F59" s="260">
        <f>VLOOKUP(A59,'&lt;10km distance to work'!$A$1:$L$349, 12, "false")</f>
        <v>14491</v>
      </c>
      <c r="G59" s="260">
        <f>VLOOKUP(A59,'8-9 year olds'!A$10:B$335,2,"false")</f>
        <v>2350</v>
      </c>
    </row>
    <row r="60" spans="1:7" x14ac:dyDescent="0.25">
      <c r="A60" s="260" t="s">
        <v>312</v>
      </c>
      <c r="B60" s="260" t="s">
        <v>112</v>
      </c>
      <c r="C60" s="260" t="s">
        <v>278</v>
      </c>
      <c r="D60" s="260">
        <v>3</v>
      </c>
      <c r="E60" s="260">
        <v>110531</v>
      </c>
      <c r="F60" s="260">
        <f>VLOOKUP(A60,'&lt;10km distance to work'!$A$1:$L$349, 12, "false")</f>
        <v>25751</v>
      </c>
      <c r="G60" s="260">
        <f>VLOOKUP(A60,'8-9 year olds'!A$10:B$335,2,"false")</f>
        <v>2249</v>
      </c>
    </row>
    <row r="61" spans="1:7" x14ac:dyDescent="0.25">
      <c r="A61" s="260" t="s">
        <v>216</v>
      </c>
      <c r="B61" s="260" t="s">
        <v>187</v>
      </c>
      <c r="C61" s="260" t="s">
        <v>179</v>
      </c>
      <c r="D61" s="260">
        <v>4</v>
      </c>
      <c r="E61" s="260">
        <v>48470</v>
      </c>
      <c r="F61" s="260">
        <f>VLOOKUP(A61,'&lt;10km distance to work'!$A$1:$L$349, 12, "false")</f>
        <v>10662</v>
      </c>
      <c r="G61" s="260">
        <f>VLOOKUP(A61,'8-9 year olds'!A$10:B$335,2,"false")</f>
        <v>854</v>
      </c>
    </row>
    <row r="62" spans="1:7" x14ac:dyDescent="0.25">
      <c r="A62" s="260" t="s">
        <v>290</v>
      </c>
      <c r="B62" s="260" t="s">
        <v>123</v>
      </c>
      <c r="C62" s="260" t="s">
        <v>278</v>
      </c>
      <c r="D62" s="260">
        <v>3</v>
      </c>
      <c r="E62" s="260">
        <v>177993</v>
      </c>
      <c r="F62" s="260">
        <f>VLOOKUP(A62,'&lt;10km distance to work'!$A$1:$L$349, 12, "false")</f>
        <v>43846</v>
      </c>
      <c r="G62" s="260">
        <f>VLOOKUP(A62,'8-9 year olds'!A$10:B$335,2,"false")</f>
        <v>3562</v>
      </c>
    </row>
    <row r="63" spans="1:7" x14ac:dyDescent="0.25">
      <c r="A63" s="260" t="s">
        <v>414</v>
      </c>
      <c r="B63" s="260" t="s">
        <v>187</v>
      </c>
      <c r="C63" s="260" t="s">
        <v>375</v>
      </c>
      <c r="D63" s="260">
        <v>1</v>
      </c>
      <c r="E63" s="260">
        <v>65127</v>
      </c>
      <c r="F63" s="260">
        <f>VLOOKUP(A63,'&lt;10km distance to work'!$A$1:$L$349, 12, "false")</f>
        <v>11169</v>
      </c>
      <c r="G63" s="260">
        <f>VLOOKUP(A63,'8-9 year olds'!A$10:B$335,2,"false")</f>
        <v>1277</v>
      </c>
    </row>
    <row r="64" spans="1:7" x14ac:dyDescent="0.25">
      <c r="A64" s="260" t="s">
        <v>228</v>
      </c>
      <c r="B64" s="260" t="s">
        <v>170</v>
      </c>
      <c r="C64" s="260" t="s">
        <v>179</v>
      </c>
      <c r="D64" s="260">
        <v>4</v>
      </c>
      <c r="E64" s="260">
        <v>64214</v>
      </c>
      <c r="F64" s="260">
        <f>VLOOKUP(A64,'&lt;10km distance to work'!$A$1:$L$349, 12, "false")</f>
        <v>19981</v>
      </c>
      <c r="G64" s="260">
        <f>VLOOKUP(A64,'8-9 year olds'!A$10:B$335,2,"false")</f>
        <v>1385</v>
      </c>
    </row>
    <row r="65" spans="1:7" x14ac:dyDescent="0.25">
      <c r="A65" s="260" t="s">
        <v>397</v>
      </c>
      <c r="B65" s="260" t="s">
        <v>135</v>
      </c>
      <c r="C65" s="260" t="s">
        <v>375</v>
      </c>
      <c r="D65" s="260">
        <v>1</v>
      </c>
      <c r="E65" s="260">
        <v>55594</v>
      </c>
      <c r="F65" s="260">
        <f>VLOOKUP(A65,'&lt;10km distance to work'!$A$1:$L$349, 12, "false")</f>
        <v>11477</v>
      </c>
      <c r="G65" s="260">
        <f>VLOOKUP(A65,'8-9 year olds'!A$10:B$335,2,"false")</f>
        <v>1146</v>
      </c>
    </row>
    <row r="66" spans="1:7" x14ac:dyDescent="0.25">
      <c r="A66" s="260" t="s">
        <v>388</v>
      </c>
      <c r="B66" s="260" t="s">
        <v>135</v>
      </c>
      <c r="C66" s="260" t="s">
        <v>375</v>
      </c>
      <c r="D66" s="260">
        <v>1</v>
      </c>
      <c r="E66" s="260">
        <v>53897</v>
      </c>
      <c r="F66" s="260">
        <f>VLOOKUP(A66,'&lt;10km distance to work'!$A$1:$L$349, 12, "false")</f>
        <v>12636</v>
      </c>
      <c r="G66" s="260">
        <f>VLOOKUP(A66,'8-9 year olds'!A$10:B$335,2,"false")</f>
        <v>1163</v>
      </c>
    </row>
    <row r="67" spans="1:7" x14ac:dyDescent="0.25">
      <c r="A67" s="260" t="s">
        <v>259</v>
      </c>
      <c r="B67" s="260" t="s">
        <v>137</v>
      </c>
      <c r="C67" s="260" t="s">
        <v>179</v>
      </c>
      <c r="D67" s="260">
        <v>4</v>
      </c>
      <c r="E67" s="260">
        <v>328423</v>
      </c>
      <c r="F67" s="260">
        <f>VLOOKUP(A67,'&lt;10km distance to work'!$A$1:$L$349, 12, "false")</f>
        <v>87201</v>
      </c>
      <c r="G67" s="260">
        <f>VLOOKUP(A67,'8-9 year olds'!A$10:B$335,2,"false")</f>
        <v>7043</v>
      </c>
    </row>
    <row r="68" spans="1:7" x14ac:dyDescent="0.25">
      <c r="A68" s="260" t="s">
        <v>390</v>
      </c>
      <c r="B68" s="260" t="s">
        <v>123</v>
      </c>
      <c r="C68" s="260" t="s">
        <v>375</v>
      </c>
      <c r="D68" s="260">
        <v>1</v>
      </c>
      <c r="E68" s="260">
        <v>82680</v>
      </c>
      <c r="F68" s="260">
        <f>VLOOKUP(A68,'&lt;10km distance to work'!$A$1:$L$349, 12, "false")</f>
        <v>12652</v>
      </c>
      <c r="G68" s="260">
        <f>VLOOKUP(A68,'8-9 year olds'!A$10:B$335,2,"false")</f>
        <v>1949</v>
      </c>
    </row>
    <row r="69" spans="1:7" x14ac:dyDescent="0.25">
      <c r="A69" s="260" t="s">
        <v>249</v>
      </c>
      <c r="B69" s="260" t="s">
        <v>106</v>
      </c>
      <c r="C69" s="260" t="s">
        <v>179</v>
      </c>
      <c r="D69" s="260">
        <v>4</v>
      </c>
      <c r="E69" s="260">
        <v>108953</v>
      </c>
      <c r="F69" s="260">
        <f>VLOOKUP(A69,'&lt;10km distance to work'!$A$1:$L$349, 12, "false")</f>
        <v>32927</v>
      </c>
      <c r="G69" s="260">
        <f>VLOOKUP(A69,'8-9 year olds'!A$10:B$335,2,"false")</f>
        <v>2412</v>
      </c>
    </row>
    <row r="70" spans="1:7" x14ac:dyDescent="0.25">
      <c r="A70" s="260" t="s">
        <v>116</v>
      </c>
      <c r="B70" s="260" t="s">
        <v>84</v>
      </c>
      <c r="C70" s="260" t="s">
        <v>85</v>
      </c>
      <c r="D70" s="260">
        <v>6</v>
      </c>
      <c r="E70" s="260">
        <v>373628</v>
      </c>
      <c r="F70" s="260">
        <f>VLOOKUP(A70,'&lt;10km distance to work'!$A$1:$L$349, 12, "false")</f>
        <v>77240</v>
      </c>
      <c r="G70" s="260">
        <f>VLOOKUP(A70,'8-9 year olds'!A$10:B$335,2,"false")</f>
        <v>8708</v>
      </c>
    </row>
    <row r="71" spans="1:7" x14ac:dyDescent="0.25">
      <c r="A71" s="260" t="s">
        <v>313</v>
      </c>
      <c r="B71" s="260" t="s">
        <v>123</v>
      </c>
      <c r="C71" s="260" t="s">
        <v>278</v>
      </c>
      <c r="D71" s="260">
        <v>3</v>
      </c>
      <c r="E71" s="260">
        <v>148075</v>
      </c>
      <c r="F71" s="260">
        <f>VLOOKUP(A71,'&lt;10km distance to work'!$A$1:$L$349, 12, "false")</f>
        <v>30296</v>
      </c>
      <c r="G71" s="260">
        <f>VLOOKUP(A71,'8-9 year olds'!A$10:B$335,2,"false")</f>
        <v>3269</v>
      </c>
    </row>
    <row r="72" spans="1:7" x14ac:dyDescent="0.25">
      <c r="A72" s="260" t="s">
        <v>198</v>
      </c>
      <c r="B72" s="260" t="s">
        <v>102</v>
      </c>
      <c r="C72" s="260" t="s">
        <v>179</v>
      </c>
      <c r="D72" s="260">
        <v>4</v>
      </c>
      <c r="E72" s="260">
        <v>105726</v>
      </c>
      <c r="F72" s="260">
        <f>VLOOKUP(A72,'&lt;10km distance to work'!$A$1:$L$349, 12, "false")</f>
        <v>28175</v>
      </c>
      <c r="G72" s="260">
        <f>VLOOKUP(A72,'8-9 year olds'!A$10:B$335,2,"false")</f>
        <v>2284</v>
      </c>
    </row>
    <row r="73" spans="1:7" x14ac:dyDescent="0.25">
      <c r="A73" s="260" t="s">
        <v>155</v>
      </c>
      <c r="B73" s="260" t="s">
        <v>106</v>
      </c>
      <c r="C73" s="260" t="s">
        <v>85</v>
      </c>
      <c r="D73" s="260">
        <v>6</v>
      </c>
      <c r="E73" s="260">
        <v>100399</v>
      </c>
      <c r="F73" s="260">
        <f>VLOOKUP(A73,'&lt;10km distance to work'!$A$1:$L$349, 12, "false")</f>
        <v>21787</v>
      </c>
      <c r="G73" s="260">
        <f>VLOOKUP(A73,'8-9 year olds'!A$10:B$335,2,"false")</f>
        <v>2248</v>
      </c>
    </row>
    <row r="74" spans="1:7" x14ac:dyDescent="0.25">
      <c r="A74" s="260" t="s">
        <v>410</v>
      </c>
      <c r="B74" s="260" t="s">
        <v>112</v>
      </c>
      <c r="C74" s="260" t="s">
        <v>375</v>
      </c>
      <c r="D74" s="260">
        <v>1</v>
      </c>
      <c r="E74" s="260">
        <v>57878</v>
      </c>
      <c r="F74" s="260">
        <f>VLOOKUP(A74,'&lt;10km distance to work'!$A$1:$L$349, 12, "false")</f>
        <v>12801</v>
      </c>
      <c r="G74" s="260">
        <f>VLOOKUP(A74,'8-9 year olds'!A$10:B$335,2,"false")</f>
        <v>1284</v>
      </c>
    </row>
    <row r="75" spans="1:7" x14ac:dyDescent="0.25">
      <c r="A75" s="260" t="s">
        <v>250</v>
      </c>
      <c r="B75" s="260" t="s">
        <v>170</v>
      </c>
      <c r="C75" s="260" t="s">
        <v>179</v>
      </c>
      <c r="D75" s="260">
        <v>4</v>
      </c>
      <c r="E75" s="260">
        <v>251312</v>
      </c>
      <c r="F75" s="260">
        <f>VLOOKUP(A75,'&lt;10km distance to work'!$A$1:$L$349, 12, "false")</f>
        <v>72298</v>
      </c>
      <c r="G75" s="260">
        <f>VLOOKUP(A75,'8-9 year olds'!A$10:B$335,2,"false")</f>
        <v>5654</v>
      </c>
    </row>
    <row r="76" spans="1:7" x14ac:dyDescent="0.25">
      <c r="A76" s="260" t="s">
        <v>399</v>
      </c>
      <c r="B76" s="260" t="s">
        <v>187</v>
      </c>
      <c r="C76" s="260" t="s">
        <v>375</v>
      </c>
      <c r="D76" s="260">
        <v>1</v>
      </c>
      <c r="E76" s="260">
        <v>69890</v>
      </c>
      <c r="F76" s="260">
        <f>VLOOKUP(A76,'&lt;10km distance to work'!$A$1:$L$349, 12, "false")</f>
        <v>12857</v>
      </c>
      <c r="G76" s="260">
        <f>VLOOKUP(A76,'8-9 year olds'!A$10:B$335,2,"false")</f>
        <v>1400</v>
      </c>
    </row>
    <row r="77" spans="1:7" x14ac:dyDescent="0.25">
      <c r="A77" s="260" t="s">
        <v>171</v>
      </c>
      <c r="B77" s="260" t="s">
        <v>135</v>
      </c>
      <c r="C77" s="260" t="s">
        <v>168</v>
      </c>
      <c r="D77" s="260">
        <v>5</v>
      </c>
      <c r="E77" s="260">
        <v>303693</v>
      </c>
      <c r="F77" s="260">
        <f>VLOOKUP(A77,'&lt;10km distance to work'!$A$1:$L$349, 12, "false")</f>
        <v>72519</v>
      </c>
      <c r="G77" s="260">
        <f>VLOOKUP(A77,'8-9 year olds'!A$10:B$335,2,"false")</f>
        <v>6514</v>
      </c>
    </row>
    <row r="78" spans="1:7" x14ac:dyDescent="0.25">
      <c r="A78" s="260" t="s">
        <v>282</v>
      </c>
      <c r="B78" s="260" t="s">
        <v>106</v>
      </c>
      <c r="C78" s="260" t="s">
        <v>278</v>
      </c>
      <c r="D78" s="260">
        <v>3</v>
      </c>
      <c r="E78" s="260">
        <v>112490</v>
      </c>
      <c r="F78" s="260">
        <f>VLOOKUP(A78,'&lt;10km distance to work'!$A$1:$L$349, 12, "false")</f>
        <v>21532</v>
      </c>
      <c r="G78" s="260">
        <f>VLOOKUP(A78,'8-9 year olds'!A$10:B$335,2,"false")</f>
        <v>2312</v>
      </c>
    </row>
    <row r="79" spans="1:7" x14ac:dyDescent="0.25">
      <c r="A79" s="260" t="s">
        <v>163</v>
      </c>
      <c r="B79" s="260" t="s">
        <v>137</v>
      </c>
      <c r="C79" s="260" t="s">
        <v>85</v>
      </c>
      <c r="D79" s="260">
        <v>6</v>
      </c>
      <c r="E79" s="260">
        <v>314357</v>
      </c>
      <c r="F79" s="260">
        <f>VLOOKUP(A79,'&lt;10km distance to work'!$A$1:$L$349, 12, "false")</f>
        <v>89579</v>
      </c>
      <c r="G79" s="260">
        <f>VLOOKUP(A79,'8-9 year olds'!A$10:B$335,2,"false")</f>
        <v>6963</v>
      </c>
    </row>
    <row r="80" spans="1:7" x14ac:dyDescent="0.25">
      <c r="A80" s="260" t="s">
        <v>416</v>
      </c>
      <c r="B80" s="260" t="s">
        <v>170</v>
      </c>
      <c r="C80" s="260" t="s">
        <v>375</v>
      </c>
      <c r="D80" s="260">
        <v>1</v>
      </c>
      <c r="E80" s="260">
        <v>71372</v>
      </c>
      <c r="F80" s="260">
        <f>VLOOKUP(A80,'&lt;10km distance to work'!$A$1:$L$349, 12, "false")</f>
        <v>13050</v>
      </c>
      <c r="G80" s="260">
        <f>VLOOKUP(A80,'8-9 year olds'!A$10:B$335,2,"false")</f>
        <v>1475</v>
      </c>
    </row>
    <row r="81" spans="1:7" x14ac:dyDescent="0.25">
      <c r="A81" s="260" t="s">
        <v>109</v>
      </c>
      <c r="B81" s="260" t="s">
        <v>84</v>
      </c>
      <c r="C81" s="260" t="s">
        <v>85</v>
      </c>
      <c r="D81" s="260">
        <v>6</v>
      </c>
      <c r="E81" s="260">
        <v>342108</v>
      </c>
      <c r="F81" s="260">
        <f>VLOOKUP(A81,'&lt;10km distance to work'!$A$1:$L$349, 12, "false")</f>
        <v>79744</v>
      </c>
      <c r="G81" s="260">
        <f>VLOOKUP(A81,'8-9 year olds'!A$10:B$335,2,"false")</f>
        <v>7790</v>
      </c>
    </row>
    <row r="82" spans="1:7" x14ac:dyDescent="0.25">
      <c r="A82" s="260" t="s">
        <v>347</v>
      </c>
      <c r="B82" s="260" t="s">
        <v>137</v>
      </c>
      <c r="C82" s="260" t="s">
        <v>333</v>
      </c>
      <c r="D82" s="260">
        <v>2</v>
      </c>
      <c r="E82" s="260">
        <v>75560</v>
      </c>
      <c r="F82" s="260">
        <f>VLOOKUP(A82,'&lt;10km distance to work'!$A$1:$L$349, 12, "false")</f>
        <v>13345</v>
      </c>
      <c r="G82" s="260">
        <f>VLOOKUP(A82,'8-9 year olds'!A$10:B$335,2,"false")</f>
        <v>1485</v>
      </c>
    </row>
    <row r="83" spans="1:7" x14ac:dyDescent="0.25">
      <c r="A83" s="260" t="s">
        <v>387</v>
      </c>
      <c r="B83" s="260" t="s">
        <v>187</v>
      </c>
      <c r="C83" s="260" t="s">
        <v>375</v>
      </c>
      <c r="D83" s="260">
        <v>1</v>
      </c>
      <c r="E83" s="260">
        <v>78706</v>
      </c>
      <c r="F83" s="260">
        <f>VLOOKUP(A83,'&lt;10km distance to work'!$A$1:$L$349, 12, "false")</f>
        <v>13355</v>
      </c>
      <c r="G83" s="260">
        <f>VLOOKUP(A83,'8-9 year olds'!A$10:B$335,2,"false")</f>
        <v>1651</v>
      </c>
    </row>
    <row r="84" spans="1:7" x14ac:dyDescent="0.25">
      <c r="A84" s="260" t="s">
        <v>331</v>
      </c>
      <c r="B84" s="260" t="s">
        <v>187</v>
      </c>
      <c r="C84" s="260" t="s">
        <v>278</v>
      </c>
      <c r="D84" s="260">
        <v>3</v>
      </c>
      <c r="E84" s="260">
        <v>87949</v>
      </c>
      <c r="F84" s="260">
        <f>VLOOKUP(A84,'&lt;10km distance to work'!$A$1:$L$349, 12, "false")</f>
        <v>17653</v>
      </c>
      <c r="G84" s="260">
        <f>VLOOKUP(A84,'8-9 year olds'!A$10:B$335,2,"false")</f>
        <v>1635</v>
      </c>
    </row>
    <row r="85" spans="1:7" x14ac:dyDescent="0.25">
      <c r="A85" s="260" t="s">
        <v>421</v>
      </c>
      <c r="B85" s="260" t="s">
        <v>137</v>
      </c>
      <c r="C85" s="260" t="s">
        <v>375</v>
      </c>
      <c r="D85" s="260">
        <v>1</v>
      </c>
      <c r="E85" s="260">
        <v>62119</v>
      </c>
      <c r="F85" s="260">
        <f>VLOOKUP(A85,'&lt;10km distance to work'!$A$1:$L$349, 12, "false")</f>
        <v>13518</v>
      </c>
      <c r="G85" s="260">
        <f>VLOOKUP(A85,'8-9 year olds'!A$10:B$335,2,"false")</f>
        <v>1289</v>
      </c>
    </row>
    <row r="86" spans="1:7" x14ac:dyDescent="0.25">
      <c r="A86" s="260" t="s">
        <v>283</v>
      </c>
      <c r="B86" s="260" t="s">
        <v>123</v>
      </c>
      <c r="C86" s="260" t="s">
        <v>278</v>
      </c>
      <c r="D86" s="260">
        <v>3</v>
      </c>
      <c r="E86" s="260">
        <v>140932</v>
      </c>
      <c r="F86" s="260">
        <f>VLOOKUP(A86,'&lt;10km distance to work'!$A$1:$L$349, 12, "false")</f>
        <v>26320</v>
      </c>
      <c r="G86" s="260">
        <f>VLOOKUP(A86,'8-9 year olds'!A$10:B$335,2,"false")</f>
        <v>3254</v>
      </c>
    </row>
    <row r="87" spans="1:7" x14ac:dyDescent="0.25">
      <c r="A87" s="260" t="s">
        <v>396</v>
      </c>
      <c r="B87" s="260" t="s">
        <v>123</v>
      </c>
      <c r="C87" s="260" t="s">
        <v>375</v>
      </c>
      <c r="D87" s="260">
        <v>1</v>
      </c>
      <c r="E87" s="260">
        <v>85942</v>
      </c>
      <c r="F87" s="260">
        <f>VLOOKUP(A87,'&lt;10km distance to work'!$A$1:$L$349, 12, "false")</f>
        <v>13756</v>
      </c>
      <c r="G87" s="260">
        <f>VLOOKUP(A87,'8-9 year olds'!A$10:B$335,2,"false")</f>
        <v>1918</v>
      </c>
    </row>
    <row r="88" spans="1:7" x14ac:dyDescent="0.25">
      <c r="A88" s="260" t="s">
        <v>392</v>
      </c>
      <c r="B88" s="260" t="s">
        <v>135</v>
      </c>
      <c r="C88" s="260" t="s">
        <v>375</v>
      </c>
      <c r="D88" s="260">
        <v>1</v>
      </c>
      <c r="E88" s="260">
        <v>84893</v>
      </c>
      <c r="F88" s="260">
        <f>VLOOKUP(A88,'&lt;10km distance to work'!$A$1:$L$349, 12, "false")</f>
        <v>14303</v>
      </c>
      <c r="G88" s="260">
        <f>VLOOKUP(A88,'8-9 year olds'!A$10:B$335,2,"false")</f>
        <v>1818</v>
      </c>
    </row>
    <row r="89" spans="1:7" x14ac:dyDescent="0.25">
      <c r="A89" s="260" t="s">
        <v>422</v>
      </c>
      <c r="B89" s="260" t="s">
        <v>187</v>
      </c>
      <c r="C89" s="260" t="s">
        <v>375</v>
      </c>
      <c r="D89" s="260">
        <v>1</v>
      </c>
      <c r="E89" s="260">
        <v>82953</v>
      </c>
      <c r="F89" s="260">
        <f>VLOOKUP(A89,'&lt;10km distance to work'!$A$1:$L$349, 12, "false")</f>
        <v>14336</v>
      </c>
      <c r="G89" s="260">
        <f>VLOOKUP(A89,'8-9 year olds'!A$10:B$335,2,"false")</f>
        <v>1639</v>
      </c>
    </row>
    <row r="90" spans="1:7" x14ac:dyDescent="0.25">
      <c r="A90" s="260" t="s">
        <v>318</v>
      </c>
      <c r="B90" s="260" t="s">
        <v>137</v>
      </c>
      <c r="C90" s="260" t="s">
        <v>278</v>
      </c>
      <c r="D90" s="260">
        <v>3</v>
      </c>
      <c r="E90" s="260">
        <v>114940</v>
      </c>
      <c r="F90" s="260">
        <f>VLOOKUP(A90,'&lt;10km distance to work'!$A$1:$L$349, 12, "false")</f>
        <v>28650</v>
      </c>
      <c r="G90" s="260">
        <f>VLOOKUP(A90,'8-9 year olds'!A$10:B$335,2,"false")</f>
        <v>2629</v>
      </c>
    </row>
    <row r="91" spans="1:7" x14ac:dyDescent="0.25">
      <c r="A91" s="260" t="s">
        <v>201</v>
      </c>
      <c r="B91" s="260" t="s">
        <v>106</v>
      </c>
      <c r="C91" s="260" t="s">
        <v>179</v>
      </c>
      <c r="D91" s="260">
        <v>4</v>
      </c>
      <c r="E91" s="260">
        <v>100363</v>
      </c>
      <c r="F91" s="260">
        <f>VLOOKUP(A91,'&lt;10km distance to work'!$A$1:$L$349, 12, "false")</f>
        <v>25876</v>
      </c>
      <c r="G91" s="260">
        <f>VLOOKUP(A91,'8-9 year olds'!A$10:B$335,2,"false")</f>
        <v>1889</v>
      </c>
    </row>
    <row r="92" spans="1:7" x14ac:dyDescent="0.25">
      <c r="A92" s="260" t="s">
        <v>245</v>
      </c>
      <c r="B92" s="260" t="s">
        <v>106</v>
      </c>
      <c r="C92" s="260" t="s">
        <v>179</v>
      </c>
      <c r="D92" s="260">
        <v>4</v>
      </c>
      <c r="E92" s="260">
        <v>127759</v>
      </c>
      <c r="F92" s="260">
        <f>VLOOKUP(A92,'&lt;10km distance to work'!$A$1:$L$349, 12, "false")</f>
        <v>35671</v>
      </c>
      <c r="G92" s="260">
        <f>VLOOKUP(A92,'8-9 year olds'!A$10:B$335,2,"false")</f>
        <v>2666</v>
      </c>
    </row>
    <row r="93" spans="1:7" x14ac:dyDescent="0.25">
      <c r="A93" s="260" t="s">
        <v>408</v>
      </c>
      <c r="B93" s="260" t="s">
        <v>123</v>
      </c>
      <c r="C93" s="260" t="s">
        <v>375</v>
      </c>
      <c r="D93" s="260">
        <v>1</v>
      </c>
      <c r="E93" s="260">
        <v>59814</v>
      </c>
      <c r="F93" s="260">
        <f>VLOOKUP(A93,'&lt;10km distance to work'!$A$1:$L$349, 12, "false")</f>
        <v>14354</v>
      </c>
      <c r="G93" s="260">
        <f>VLOOKUP(A93,'8-9 year olds'!A$10:B$335,2,"false")</f>
        <v>1203</v>
      </c>
    </row>
    <row r="94" spans="1:7" x14ac:dyDescent="0.25">
      <c r="A94" s="260" t="s">
        <v>113</v>
      </c>
      <c r="B94" s="260" t="s">
        <v>106</v>
      </c>
      <c r="C94" s="260" t="s">
        <v>85</v>
      </c>
      <c r="D94" s="260">
        <v>6</v>
      </c>
      <c r="E94" s="260">
        <v>133499</v>
      </c>
      <c r="F94" s="260">
        <f>VLOOKUP(A94,'&lt;10km distance to work'!$A$1:$L$349, 12, "false")</f>
        <v>24522</v>
      </c>
      <c r="G94" s="260">
        <f>VLOOKUP(A94,'8-9 year olds'!A$10:B$335,2,"false")</f>
        <v>3317</v>
      </c>
    </row>
    <row r="95" spans="1:7" x14ac:dyDescent="0.25">
      <c r="A95" s="260" t="s">
        <v>131</v>
      </c>
      <c r="B95" s="260" t="s">
        <v>84</v>
      </c>
      <c r="C95" s="260" t="s">
        <v>85</v>
      </c>
      <c r="D95" s="260">
        <v>6</v>
      </c>
      <c r="E95" s="260">
        <v>320317</v>
      </c>
      <c r="F95" s="260">
        <f>VLOOKUP(A95,'&lt;10km distance to work'!$A$1:$L$349, 12, "false")</f>
        <v>61038</v>
      </c>
      <c r="G95" s="260">
        <f>VLOOKUP(A95,'8-9 year olds'!A$10:B$335,2,"false")</f>
        <v>7883</v>
      </c>
    </row>
    <row r="96" spans="1:7" x14ac:dyDescent="0.25">
      <c r="A96" s="260" t="s">
        <v>306</v>
      </c>
      <c r="B96" s="260" t="s">
        <v>123</v>
      </c>
      <c r="C96" s="260" t="s">
        <v>278</v>
      </c>
      <c r="D96" s="260">
        <v>3</v>
      </c>
      <c r="E96" s="260">
        <v>126989</v>
      </c>
      <c r="F96" s="260">
        <f>VLOOKUP(A96,'&lt;10km distance to work'!$A$1:$L$349, 12, "false")</f>
        <v>20046</v>
      </c>
      <c r="G96" s="260">
        <f>VLOOKUP(A96,'8-9 year olds'!A$10:B$335,2,"false")</f>
        <v>2638</v>
      </c>
    </row>
    <row r="97" spans="1:7" x14ac:dyDescent="0.25">
      <c r="A97" s="260" t="s">
        <v>105</v>
      </c>
      <c r="B97" s="260" t="s">
        <v>106</v>
      </c>
      <c r="C97" s="260" t="s">
        <v>85</v>
      </c>
      <c r="D97" s="260">
        <v>6</v>
      </c>
      <c r="E97" s="260">
        <v>76906</v>
      </c>
      <c r="F97" s="260">
        <f>VLOOKUP(A97,'&lt;10km distance to work'!$A$1:$L$349, 12, "false")</f>
        <v>17250</v>
      </c>
      <c r="G97" s="260">
        <f>VLOOKUP(A97,'8-9 year olds'!A$10:B$335,2,"false")</f>
        <v>1726</v>
      </c>
    </row>
    <row r="98" spans="1:7" x14ac:dyDescent="0.25">
      <c r="A98" s="260" t="s">
        <v>173</v>
      </c>
      <c r="B98" s="260" t="s">
        <v>170</v>
      </c>
      <c r="C98" s="260" t="s">
        <v>168</v>
      </c>
      <c r="D98" s="260">
        <v>5</v>
      </c>
      <c r="E98" s="260">
        <v>113246</v>
      </c>
      <c r="F98" s="260">
        <f>VLOOKUP(A98,'&lt;10km distance to work'!$A$1:$L$349, 12, "false")</f>
        <v>29790</v>
      </c>
      <c r="G98" s="260">
        <f>VLOOKUP(A98,'8-9 year olds'!A$10:B$335,2,"false")</f>
        <v>2298</v>
      </c>
    </row>
    <row r="99" spans="1:7" x14ac:dyDescent="0.25">
      <c r="A99" s="260" t="s">
        <v>189</v>
      </c>
      <c r="B99" s="260" t="s">
        <v>187</v>
      </c>
      <c r="C99" s="260" t="s">
        <v>179</v>
      </c>
      <c r="D99" s="260">
        <v>4</v>
      </c>
      <c r="E99" s="260">
        <v>121030</v>
      </c>
      <c r="F99" s="260">
        <f>VLOOKUP(A99,'&lt;10km distance to work'!$A$1:$L$349, 12, "false")</f>
        <v>40864</v>
      </c>
      <c r="G99" s="260">
        <f>VLOOKUP(A99,'8-9 year olds'!A$10:B$335,2,"false")</f>
        <v>2082</v>
      </c>
    </row>
    <row r="100" spans="1:7" x14ac:dyDescent="0.25">
      <c r="A100" s="260" t="s">
        <v>253</v>
      </c>
      <c r="B100" s="260" t="s">
        <v>106</v>
      </c>
      <c r="C100" s="260" t="s">
        <v>179</v>
      </c>
      <c r="D100" s="260">
        <v>4</v>
      </c>
      <c r="E100" s="260">
        <v>113873</v>
      </c>
      <c r="F100" s="260">
        <f>VLOOKUP(A100,'&lt;10km distance to work'!$A$1:$L$349, 12, "false")</f>
        <v>29151</v>
      </c>
      <c r="G100" s="260">
        <f>VLOOKUP(A100,'8-9 year olds'!A$10:B$335,2,"false")</f>
        <v>2292</v>
      </c>
    </row>
    <row r="101" spans="1:7" x14ac:dyDescent="0.25">
      <c r="A101" s="260" t="s">
        <v>382</v>
      </c>
      <c r="B101" s="260" t="s">
        <v>187</v>
      </c>
      <c r="C101" s="260" t="s">
        <v>375</v>
      </c>
      <c r="D101" s="260">
        <v>1</v>
      </c>
      <c r="E101" s="260">
        <v>84266</v>
      </c>
      <c r="F101" s="260">
        <f>VLOOKUP(A101,'&lt;10km distance to work'!$A$1:$L$349, 12, "false")</f>
        <v>14362</v>
      </c>
      <c r="G101" s="260">
        <f>VLOOKUP(A101,'8-9 year olds'!A$10:B$335,2,"false")</f>
        <v>1667</v>
      </c>
    </row>
    <row r="102" spans="1:7" x14ac:dyDescent="0.25">
      <c r="A102" s="260" t="s">
        <v>417</v>
      </c>
      <c r="B102" s="260" t="s">
        <v>170</v>
      </c>
      <c r="C102" s="260" t="s">
        <v>375</v>
      </c>
      <c r="D102" s="260">
        <v>1</v>
      </c>
      <c r="E102" s="260">
        <v>78457</v>
      </c>
      <c r="F102" s="260">
        <f>VLOOKUP(A102,'&lt;10km distance to work'!$A$1:$L$349, 12, "false")</f>
        <v>14607</v>
      </c>
      <c r="G102" s="260">
        <f>VLOOKUP(A102,'8-9 year olds'!A$10:B$335,2,"false")</f>
        <v>1834</v>
      </c>
    </row>
    <row r="103" spans="1:7" x14ac:dyDescent="0.25">
      <c r="A103" s="260" t="s">
        <v>356</v>
      </c>
      <c r="B103" s="260" t="s">
        <v>106</v>
      </c>
      <c r="C103" s="260" t="s">
        <v>333</v>
      </c>
      <c r="D103" s="260">
        <v>2</v>
      </c>
      <c r="E103" s="260">
        <v>91232</v>
      </c>
      <c r="F103" s="260">
        <f>VLOOKUP(A103,'&lt;10km distance to work'!$A$1:$L$349, 12, "false")</f>
        <v>14817</v>
      </c>
      <c r="G103" s="260">
        <f>VLOOKUP(A103,'8-9 year olds'!A$10:B$335,2,"false")</f>
        <v>1608</v>
      </c>
    </row>
    <row r="104" spans="1:7" x14ac:dyDescent="0.25">
      <c r="A104" s="260" t="s">
        <v>217</v>
      </c>
      <c r="B104" s="260" t="s">
        <v>112</v>
      </c>
      <c r="C104" s="260" t="s">
        <v>179</v>
      </c>
      <c r="D104" s="260">
        <v>4</v>
      </c>
      <c r="E104" s="260">
        <v>76548</v>
      </c>
      <c r="F104" s="260">
        <f>VLOOKUP(A104,'&lt;10km distance to work'!$A$1:$L$349, 12, "false")</f>
        <v>19089</v>
      </c>
      <c r="G104" s="260">
        <f>VLOOKUP(A104,'8-9 year olds'!A$10:B$335,2,"false")</f>
        <v>1420</v>
      </c>
    </row>
    <row r="105" spans="1:7" x14ac:dyDescent="0.25">
      <c r="A105" s="260" t="s">
        <v>152</v>
      </c>
      <c r="B105" s="260" t="s">
        <v>102</v>
      </c>
      <c r="C105" s="260" t="s">
        <v>85</v>
      </c>
      <c r="D105" s="260">
        <v>6</v>
      </c>
      <c r="E105" s="260">
        <v>200098</v>
      </c>
      <c r="F105" s="260">
        <f>VLOOKUP(A105,'&lt;10km distance to work'!$A$1:$L$349, 12, "false")</f>
        <v>59618</v>
      </c>
      <c r="G105" s="260">
        <f>VLOOKUP(A105,'8-9 year olds'!A$10:B$335,2,"false")</f>
        <v>3987</v>
      </c>
    </row>
    <row r="106" spans="1:7" x14ac:dyDescent="0.25">
      <c r="A106" s="260" t="s">
        <v>169</v>
      </c>
      <c r="B106" s="260" t="s">
        <v>170</v>
      </c>
      <c r="C106" s="260" t="s">
        <v>168</v>
      </c>
      <c r="D106" s="260">
        <v>5</v>
      </c>
      <c r="E106" s="260">
        <v>114974</v>
      </c>
      <c r="F106" s="260">
        <f>VLOOKUP(A106,'&lt;10km distance to work'!$A$1:$L$349, 12, "false")</f>
        <v>34168</v>
      </c>
      <c r="G106" s="260">
        <f>VLOOKUP(A106,'8-9 year olds'!A$10:B$335,2,"false")</f>
        <v>2339</v>
      </c>
    </row>
    <row r="107" spans="1:7" x14ac:dyDescent="0.25">
      <c r="A107" s="260" t="s">
        <v>270</v>
      </c>
      <c r="B107" s="260" t="s">
        <v>187</v>
      </c>
      <c r="C107" s="260" t="s">
        <v>179</v>
      </c>
      <c r="D107" s="260">
        <v>4</v>
      </c>
      <c r="E107" s="260">
        <v>124535</v>
      </c>
      <c r="F107" s="260">
        <f>VLOOKUP(A107,'&lt;10km distance to work'!$A$1:$L$349, 12, "false")</f>
        <v>38534</v>
      </c>
      <c r="G107" s="260">
        <f>VLOOKUP(A107,'8-9 year olds'!A$10:B$335,2,"false")</f>
        <v>2789</v>
      </c>
    </row>
    <row r="108" spans="1:7" x14ac:dyDescent="0.25">
      <c r="A108" s="260" t="s">
        <v>185</v>
      </c>
      <c r="B108" s="260" t="s">
        <v>106</v>
      </c>
      <c r="C108" s="260" t="s">
        <v>179</v>
      </c>
      <c r="D108" s="260">
        <v>4</v>
      </c>
      <c r="E108" s="260">
        <v>83542</v>
      </c>
      <c r="F108" s="260">
        <f>VLOOKUP(A108,'&lt;10km distance to work'!$A$1:$L$349, 12, "false")</f>
        <v>25660</v>
      </c>
      <c r="G108" s="260">
        <f>VLOOKUP(A108,'8-9 year olds'!A$10:B$335,2,"false")</f>
        <v>1795</v>
      </c>
    </row>
    <row r="109" spans="1:7" x14ac:dyDescent="0.25">
      <c r="A109" s="260" t="s">
        <v>125</v>
      </c>
      <c r="B109" s="260" t="s">
        <v>106</v>
      </c>
      <c r="C109" s="260" t="s">
        <v>85</v>
      </c>
      <c r="D109" s="260">
        <v>6</v>
      </c>
      <c r="E109" s="260">
        <v>103383</v>
      </c>
      <c r="F109" s="260">
        <f>VLOOKUP(A109,'&lt;10km distance to work'!$A$1:$L$349, 12, "false")</f>
        <v>19245</v>
      </c>
      <c r="G109" s="260">
        <f>VLOOKUP(A109,'8-9 year olds'!A$10:B$335,2,"false")</f>
        <v>2381</v>
      </c>
    </row>
    <row r="110" spans="1:7" x14ac:dyDescent="0.25">
      <c r="A110" s="260" t="s">
        <v>308</v>
      </c>
      <c r="B110" s="260" t="s">
        <v>123</v>
      </c>
      <c r="C110" s="260" t="s">
        <v>278</v>
      </c>
      <c r="D110" s="260">
        <v>3</v>
      </c>
      <c r="E110" s="260">
        <v>97736</v>
      </c>
      <c r="F110" s="260">
        <f>VLOOKUP(A110,'&lt;10km distance to work'!$A$1:$L$349, 12, "false")</f>
        <v>22595</v>
      </c>
      <c r="G110" s="260">
        <f>VLOOKUP(A110,'8-9 year olds'!A$10:B$335,2,"false")</f>
        <v>1953</v>
      </c>
    </row>
    <row r="111" spans="1:7" x14ac:dyDescent="0.25">
      <c r="A111" s="260" t="s">
        <v>99</v>
      </c>
      <c r="B111" s="260" t="s">
        <v>84</v>
      </c>
      <c r="C111" s="260" t="s">
        <v>85</v>
      </c>
      <c r="D111" s="260">
        <v>6</v>
      </c>
      <c r="E111" s="260">
        <v>264097</v>
      </c>
      <c r="F111" s="260">
        <f>VLOOKUP(A111,'&lt;10km distance to work'!$A$1:$L$349, 12, "false")</f>
        <v>54128</v>
      </c>
      <c r="G111" s="260">
        <f>VLOOKUP(A111,'8-9 year olds'!A$10:B$335,2,"false")</f>
        <v>5882</v>
      </c>
    </row>
    <row r="112" spans="1:7" x14ac:dyDescent="0.25">
      <c r="A112" s="260" t="s">
        <v>194</v>
      </c>
      <c r="B112" s="260" t="s">
        <v>106</v>
      </c>
      <c r="C112" s="260" t="s">
        <v>179</v>
      </c>
      <c r="D112" s="260">
        <v>4</v>
      </c>
      <c r="E112" s="260">
        <v>140657</v>
      </c>
      <c r="F112" s="260">
        <f>VLOOKUP(A112,'&lt;10km distance to work'!$A$1:$L$349, 12, "false")</f>
        <v>30565</v>
      </c>
      <c r="G112" s="260">
        <f>VLOOKUP(A112,'8-9 year olds'!A$10:B$335,2,"false")</f>
        <v>2862</v>
      </c>
    </row>
    <row r="113" spans="1:7" x14ac:dyDescent="0.25">
      <c r="A113" s="260" t="s">
        <v>96</v>
      </c>
      <c r="B113" s="260" t="s">
        <v>84</v>
      </c>
      <c r="C113" s="260" t="s">
        <v>85</v>
      </c>
      <c r="D113" s="260">
        <v>6</v>
      </c>
      <c r="E113" s="260">
        <v>257436</v>
      </c>
      <c r="F113" s="260">
        <f>VLOOKUP(A113,'&lt;10km distance to work'!$A$1:$L$349, 12, "false")</f>
        <v>80864</v>
      </c>
      <c r="G113" s="260">
        <f>VLOOKUP(A113,'8-9 year olds'!A$10:B$335,2,"false")</f>
        <v>5742</v>
      </c>
    </row>
    <row r="114" spans="1:7" x14ac:dyDescent="0.25">
      <c r="A114" s="260" t="s">
        <v>236</v>
      </c>
      <c r="B114" s="260" t="s">
        <v>112</v>
      </c>
      <c r="C114" s="260" t="s">
        <v>179</v>
      </c>
      <c r="D114" s="260">
        <v>4</v>
      </c>
      <c r="E114" s="260">
        <v>126074</v>
      </c>
      <c r="F114" s="260">
        <f>VLOOKUP(A114,'&lt;10km distance to work'!$A$1:$L$349, 12, "false")</f>
        <v>33895</v>
      </c>
      <c r="G114" s="260">
        <f>VLOOKUP(A114,'8-9 year olds'!A$10:B$335,2,"false")</f>
        <v>2820</v>
      </c>
    </row>
    <row r="115" spans="1:7" x14ac:dyDescent="0.25">
      <c r="A115" s="260" t="s">
        <v>403</v>
      </c>
      <c r="B115" s="260" t="s">
        <v>187</v>
      </c>
      <c r="C115" s="260" t="s">
        <v>375</v>
      </c>
      <c r="D115" s="260">
        <v>1</v>
      </c>
      <c r="E115" s="260">
        <v>84112</v>
      </c>
      <c r="F115" s="260">
        <f>VLOOKUP(A115,'&lt;10km distance to work'!$A$1:$L$349, 12, "false")</f>
        <v>15385</v>
      </c>
      <c r="G115" s="260">
        <f>VLOOKUP(A115,'8-9 year olds'!A$10:B$335,2,"false")</f>
        <v>1624</v>
      </c>
    </row>
    <row r="116" spans="1:7" x14ac:dyDescent="0.25">
      <c r="A116" s="260" t="s">
        <v>86</v>
      </c>
      <c r="B116" s="260" t="s">
        <v>84</v>
      </c>
      <c r="C116" s="260" t="s">
        <v>85</v>
      </c>
      <c r="D116" s="260">
        <v>6</v>
      </c>
      <c r="E116" s="260">
        <v>181421</v>
      </c>
      <c r="F116" s="260">
        <f>VLOOKUP(A116,'&lt;10km distance to work'!$A$1:$L$349, 12, "false")</f>
        <v>66954</v>
      </c>
      <c r="G116" s="260">
        <f>VLOOKUP(A116,'8-9 year olds'!A$10:B$335,2,"false")</f>
        <v>3113</v>
      </c>
    </row>
    <row r="117" spans="1:7" x14ac:dyDescent="0.25">
      <c r="A117" s="260" t="s">
        <v>406</v>
      </c>
      <c r="B117" s="260" t="s">
        <v>170</v>
      </c>
      <c r="C117" s="260" t="s">
        <v>375</v>
      </c>
      <c r="D117" s="260">
        <v>1</v>
      </c>
      <c r="E117" s="260">
        <v>87251</v>
      </c>
      <c r="F117" s="260">
        <f>VLOOKUP(A117,'&lt;10km distance to work'!$A$1:$L$349, 12, "false")</f>
        <v>15413</v>
      </c>
      <c r="G117" s="260">
        <f>VLOOKUP(A117,'8-9 year olds'!A$10:B$335,2,"false")</f>
        <v>2139</v>
      </c>
    </row>
    <row r="118" spans="1:7" x14ac:dyDescent="0.25">
      <c r="A118" s="260" t="s">
        <v>107</v>
      </c>
      <c r="B118" s="260" t="s">
        <v>84</v>
      </c>
      <c r="C118" s="260" t="s">
        <v>85</v>
      </c>
      <c r="D118" s="260">
        <v>6</v>
      </c>
      <c r="E118" s="260">
        <v>261033</v>
      </c>
      <c r="F118" s="260">
        <f>VLOOKUP(A118,'&lt;10km distance to work'!$A$1:$L$349, 12, "false")</f>
        <v>70887</v>
      </c>
      <c r="G118" s="260">
        <f>VLOOKUP(A118,'8-9 year olds'!A$10:B$335,2,"false")</f>
        <v>5977</v>
      </c>
    </row>
    <row r="119" spans="1:7" x14ac:dyDescent="0.25">
      <c r="A119" s="260" t="s">
        <v>244</v>
      </c>
      <c r="B119" s="260" t="s">
        <v>123</v>
      </c>
      <c r="C119" s="260" t="s">
        <v>179</v>
      </c>
      <c r="D119" s="260">
        <v>4</v>
      </c>
      <c r="E119" s="260">
        <v>83438</v>
      </c>
      <c r="F119" s="260">
        <f>VLOOKUP(A119,'&lt;10km distance to work'!$A$1:$L$349, 12, "false")</f>
        <v>21323</v>
      </c>
      <c r="G119" s="260">
        <f>VLOOKUP(A119,'8-9 year olds'!A$10:B$335,2,"false")</f>
        <v>1872</v>
      </c>
    </row>
    <row r="120" spans="1:7" x14ac:dyDescent="0.25">
      <c r="A120" s="260" t="s">
        <v>277</v>
      </c>
      <c r="B120" s="260" t="s">
        <v>135</v>
      </c>
      <c r="C120" s="260" t="s">
        <v>278</v>
      </c>
      <c r="D120" s="260">
        <v>3</v>
      </c>
      <c r="E120" s="260">
        <v>159679</v>
      </c>
      <c r="F120" s="260">
        <f>VLOOKUP(A120,'&lt;10km distance to work'!$A$1:$L$349, 12, "false")</f>
        <v>38297</v>
      </c>
      <c r="G120" s="260">
        <f>VLOOKUP(A120,'8-9 year olds'!A$10:B$335,2,"false")</f>
        <v>3481</v>
      </c>
    </row>
    <row r="121" spans="1:7" x14ac:dyDescent="0.25">
      <c r="A121" s="260" t="s">
        <v>120</v>
      </c>
      <c r="B121" s="260" t="s">
        <v>84</v>
      </c>
      <c r="C121" s="260" t="s">
        <v>85</v>
      </c>
      <c r="D121" s="260">
        <v>6</v>
      </c>
      <c r="E121" s="260">
        <v>243004</v>
      </c>
      <c r="F121" s="260">
        <f>VLOOKUP(A121,'&lt;10km distance to work'!$A$1:$L$349, 12, "false")</f>
        <v>48243</v>
      </c>
      <c r="G121" s="260">
        <f>VLOOKUP(A121,'8-9 year olds'!A$10:B$335,2,"false")</f>
        <v>5414</v>
      </c>
    </row>
    <row r="122" spans="1:7" x14ac:dyDescent="0.25">
      <c r="A122" s="260" t="s">
        <v>296</v>
      </c>
      <c r="B122" s="260" t="s">
        <v>106</v>
      </c>
      <c r="C122" s="260" t="s">
        <v>278</v>
      </c>
      <c r="D122" s="260">
        <v>3</v>
      </c>
      <c r="E122" s="260">
        <v>92959</v>
      </c>
      <c r="F122" s="260">
        <f>VLOOKUP(A122,'&lt;10km distance to work'!$A$1:$L$349, 12, "false")</f>
        <v>19935</v>
      </c>
      <c r="G122" s="260">
        <f>VLOOKUP(A122,'8-9 year olds'!A$10:B$335,2,"false")</f>
        <v>2207</v>
      </c>
    </row>
    <row r="123" spans="1:7" x14ac:dyDescent="0.25">
      <c r="A123" s="260" t="s">
        <v>231</v>
      </c>
      <c r="B123" s="260" t="s">
        <v>102</v>
      </c>
      <c r="C123" s="260" t="s">
        <v>179</v>
      </c>
      <c r="D123" s="260">
        <v>4</v>
      </c>
      <c r="E123" s="260">
        <v>92662</v>
      </c>
      <c r="F123" s="260">
        <f>VLOOKUP(A123,'&lt;10km distance to work'!$A$1:$L$349, 12, "false")</f>
        <v>22415</v>
      </c>
      <c r="G123" s="260">
        <f>VLOOKUP(A123,'8-9 year olds'!A$10:B$335,2,"false")</f>
        <v>1990</v>
      </c>
    </row>
    <row r="124" spans="1:7" x14ac:dyDescent="0.25">
      <c r="A124" s="260" t="s">
        <v>184</v>
      </c>
      <c r="B124" s="260" t="s">
        <v>106</v>
      </c>
      <c r="C124" s="260" t="s">
        <v>179</v>
      </c>
      <c r="D124" s="260">
        <v>4</v>
      </c>
      <c r="E124" s="260">
        <v>90906</v>
      </c>
      <c r="F124" s="260">
        <f>VLOOKUP(A124,'&lt;10km distance to work'!$A$1:$L$349, 12, "false")</f>
        <v>24083</v>
      </c>
      <c r="G124" s="260">
        <f>VLOOKUP(A124,'8-9 year olds'!A$10:B$335,2,"false")</f>
        <v>1847</v>
      </c>
    </row>
    <row r="125" spans="1:7" x14ac:dyDescent="0.25">
      <c r="A125" s="260" t="s">
        <v>241</v>
      </c>
      <c r="B125" s="260" t="s">
        <v>106</v>
      </c>
      <c r="C125" s="260" t="s">
        <v>179</v>
      </c>
      <c r="D125" s="260">
        <v>4</v>
      </c>
      <c r="E125" s="260">
        <v>121671</v>
      </c>
      <c r="F125" s="260">
        <f>VLOOKUP(A125,'&lt;10km distance to work'!$A$1:$L$349, 12, "false")</f>
        <v>29564</v>
      </c>
      <c r="G125" s="260">
        <f>VLOOKUP(A125,'8-9 year olds'!A$10:B$335,2,"false")</f>
        <v>2448</v>
      </c>
    </row>
    <row r="126" spans="1:7" x14ac:dyDescent="0.25">
      <c r="A126" s="260" t="s">
        <v>133</v>
      </c>
      <c r="B126" s="260" t="s">
        <v>84</v>
      </c>
      <c r="C126" s="260" t="s">
        <v>85</v>
      </c>
      <c r="D126" s="260">
        <v>6</v>
      </c>
      <c r="E126" s="260">
        <v>242142</v>
      </c>
      <c r="F126" s="260">
        <f>VLOOKUP(A126,'&lt;10km distance to work'!$A$1:$L$349, 12, "false")</f>
        <v>46094</v>
      </c>
      <c r="G126" s="260">
        <f>VLOOKUP(A126,'8-9 year olds'!A$10:B$335,2,"false")</f>
        <v>5087</v>
      </c>
    </row>
    <row r="127" spans="1:7" x14ac:dyDescent="0.25">
      <c r="A127" s="260" t="s">
        <v>400</v>
      </c>
      <c r="B127" s="260" t="s">
        <v>123</v>
      </c>
      <c r="C127" s="260" t="s">
        <v>375</v>
      </c>
      <c r="D127" s="260">
        <v>1</v>
      </c>
      <c r="E127" s="260">
        <v>102079</v>
      </c>
      <c r="F127" s="260">
        <f>VLOOKUP(A127,'&lt;10km distance to work'!$A$1:$L$349, 12, "false")</f>
        <v>15645</v>
      </c>
      <c r="G127" s="260">
        <f>VLOOKUP(A127,'8-9 year olds'!A$10:B$335,2,"false")</f>
        <v>1680</v>
      </c>
    </row>
    <row r="128" spans="1:7" x14ac:dyDescent="0.25">
      <c r="A128" s="260" t="s">
        <v>127</v>
      </c>
      <c r="B128" s="260" t="s">
        <v>123</v>
      </c>
      <c r="C128" s="260" t="s">
        <v>85</v>
      </c>
      <c r="D128" s="260">
        <v>6</v>
      </c>
      <c r="E128" s="260">
        <v>101449</v>
      </c>
      <c r="F128" s="260">
        <f>VLOOKUP(A128,'&lt;10km distance to work'!$A$1:$L$349, 12, "false")</f>
        <v>19895</v>
      </c>
      <c r="G128" s="260">
        <f>VLOOKUP(A128,'8-9 year olds'!A$10:B$335,2,"false")</f>
        <v>2296</v>
      </c>
    </row>
    <row r="129" spans="1:7" x14ac:dyDescent="0.25">
      <c r="A129" s="260" t="s">
        <v>401</v>
      </c>
      <c r="B129" s="260" t="s">
        <v>112</v>
      </c>
      <c r="C129" s="260" t="s">
        <v>375</v>
      </c>
      <c r="D129" s="260">
        <v>1</v>
      </c>
      <c r="E129" s="260">
        <v>70052</v>
      </c>
      <c r="F129" s="260">
        <f>VLOOKUP(A129,'&lt;10km distance to work'!$A$1:$L$349, 12, "false")</f>
        <v>15910</v>
      </c>
      <c r="G129" s="260">
        <f>VLOOKUP(A129,'8-9 year olds'!A$10:B$335,2,"false")</f>
        <v>1385</v>
      </c>
    </row>
    <row r="130" spans="1:7" x14ac:dyDescent="0.25">
      <c r="A130" s="260" t="s">
        <v>151</v>
      </c>
      <c r="B130" s="260" t="s">
        <v>84</v>
      </c>
      <c r="C130" s="260" t="s">
        <v>85</v>
      </c>
      <c r="D130" s="260">
        <v>6</v>
      </c>
      <c r="E130" s="260">
        <v>285996</v>
      </c>
      <c r="F130" s="260">
        <f>VLOOKUP(A130,'&lt;10km distance to work'!$A$1:$L$349, 12, "false")</f>
        <v>66662</v>
      </c>
      <c r="G130" s="260">
        <f>VLOOKUP(A130,'8-9 year olds'!A$10:B$335,2,"false")</f>
        <v>6421</v>
      </c>
    </row>
    <row r="131" spans="1:7" x14ac:dyDescent="0.25">
      <c r="A131" s="260" t="s">
        <v>415</v>
      </c>
      <c r="B131" s="260" t="s">
        <v>170</v>
      </c>
      <c r="C131" s="260" t="s">
        <v>375</v>
      </c>
      <c r="D131" s="260">
        <v>1</v>
      </c>
      <c r="E131" s="260">
        <v>90791</v>
      </c>
      <c r="F131" s="260">
        <f>VLOOKUP(A131,'&lt;10km distance to work'!$A$1:$L$349, 12, "false")</f>
        <v>16063</v>
      </c>
      <c r="G131" s="260">
        <f>VLOOKUP(A131,'8-9 year olds'!A$10:B$335,2,"false")</f>
        <v>1811</v>
      </c>
    </row>
    <row r="132" spans="1:7" x14ac:dyDescent="0.25">
      <c r="A132" s="260" t="s">
        <v>354</v>
      </c>
      <c r="B132" s="260" t="s">
        <v>170</v>
      </c>
      <c r="C132" s="260" t="s">
        <v>333</v>
      </c>
      <c r="D132" s="260">
        <v>2</v>
      </c>
      <c r="E132" s="260">
        <v>88136</v>
      </c>
      <c r="F132" s="260">
        <f>VLOOKUP(A132,'&lt;10km distance to work'!$A$1:$L$349, 12, "false")</f>
        <v>16085</v>
      </c>
      <c r="G132" s="260">
        <f>VLOOKUP(A132,'8-9 year olds'!A$10:B$335,2,"false")</f>
        <v>1941</v>
      </c>
    </row>
    <row r="133" spans="1:7" x14ac:dyDescent="0.25">
      <c r="A133" s="260" t="s">
        <v>143</v>
      </c>
      <c r="B133" s="260" t="s">
        <v>84</v>
      </c>
      <c r="C133" s="260" t="s">
        <v>85</v>
      </c>
      <c r="D133" s="260">
        <v>6</v>
      </c>
      <c r="E133" s="260">
        <v>261275</v>
      </c>
      <c r="F133" s="260">
        <f>VLOOKUP(A133,'&lt;10km distance to work'!$A$1:$L$349, 12, "false")</f>
        <v>67939</v>
      </c>
      <c r="G133" s="260">
        <f>VLOOKUP(A133,'8-9 year olds'!A$10:B$335,2,"false")</f>
        <v>5487</v>
      </c>
    </row>
    <row r="134" spans="1:7" x14ac:dyDescent="0.25">
      <c r="A134" s="260" t="s">
        <v>395</v>
      </c>
      <c r="B134" s="260" t="s">
        <v>170</v>
      </c>
      <c r="C134" s="260" t="s">
        <v>375</v>
      </c>
      <c r="D134" s="260">
        <v>1</v>
      </c>
      <c r="E134" s="260">
        <v>87426</v>
      </c>
      <c r="F134" s="260">
        <f>VLOOKUP(A134,'&lt;10km distance to work'!$A$1:$L$349, 12, "false")</f>
        <v>16306</v>
      </c>
      <c r="G134" s="260">
        <f>VLOOKUP(A134,'8-9 year olds'!A$10:B$335,2,"false")</f>
        <v>1987</v>
      </c>
    </row>
    <row r="135" spans="1:7" x14ac:dyDescent="0.25">
      <c r="A135" s="260" t="s">
        <v>264</v>
      </c>
      <c r="B135" s="260" t="s">
        <v>112</v>
      </c>
      <c r="C135" s="260" t="s">
        <v>179</v>
      </c>
      <c r="D135" s="260">
        <v>4</v>
      </c>
      <c r="E135" s="260">
        <v>79953</v>
      </c>
      <c r="F135" s="260">
        <f>VLOOKUP(A135,'&lt;10km distance to work'!$A$1:$L$349, 12, "false")</f>
        <v>22677</v>
      </c>
      <c r="G135" s="260">
        <f>VLOOKUP(A135,'8-9 year olds'!A$10:B$335,2,"false")</f>
        <v>1918</v>
      </c>
    </row>
    <row r="136" spans="1:7" x14ac:dyDescent="0.25">
      <c r="A136" s="260" t="s">
        <v>223</v>
      </c>
      <c r="B136" s="260" t="s">
        <v>123</v>
      </c>
      <c r="C136" s="260" t="s">
        <v>179</v>
      </c>
      <c r="D136" s="260">
        <v>4</v>
      </c>
      <c r="E136" s="260">
        <v>135604</v>
      </c>
      <c r="F136" s="260">
        <f>VLOOKUP(A136,'&lt;10km distance to work'!$A$1:$L$349, 12, "false")</f>
        <v>41356</v>
      </c>
      <c r="G136" s="260">
        <f>VLOOKUP(A136,'8-9 year olds'!A$10:B$335,2,"false")</f>
        <v>2795</v>
      </c>
    </row>
    <row r="137" spans="1:7" x14ac:dyDescent="0.25">
      <c r="A137" s="260" t="s">
        <v>394</v>
      </c>
      <c r="B137" s="260" t="s">
        <v>123</v>
      </c>
      <c r="C137" s="260" t="s">
        <v>375</v>
      </c>
      <c r="D137" s="260">
        <v>1</v>
      </c>
      <c r="E137" s="260">
        <v>88704</v>
      </c>
      <c r="F137" s="260">
        <f>VLOOKUP(A137,'&lt;10km distance to work'!$A$1:$L$349, 12, "false")</f>
        <v>16675</v>
      </c>
      <c r="G137" s="260">
        <f>VLOOKUP(A137,'8-9 year olds'!A$10:B$335,2,"false")</f>
        <v>1885</v>
      </c>
    </row>
    <row r="138" spans="1:7" x14ac:dyDescent="0.25">
      <c r="A138" s="260" t="s">
        <v>83</v>
      </c>
      <c r="B138" s="260" t="s">
        <v>84</v>
      </c>
      <c r="C138" s="260" t="s">
        <v>85</v>
      </c>
      <c r="D138" s="260">
        <v>6</v>
      </c>
      <c r="E138" s="260">
        <v>215855</v>
      </c>
      <c r="F138" s="260">
        <f>VLOOKUP(A138,'&lt;10km distance to work'!$A$1:$L$349, 12, "false")</f>
        <v>77817</v>
      </c>
      <c r="G138" s="260">
        <f>VLOOKUP(A138,'8-9 year olds'!A$10:B$335,2,"false")</f>
        <v>3683</v>
      </c>
    </row>
    <row r="139" spans="1:7" x14ac:dyDescent="0.25">
      <c r="A139" s="260" t="s">
        <v>89</v>
      </c>
      <c r="B139" s="260" t="s">
        <v>84</v>
      </c>
      <c r="C139" s="260" t="s">
        <v>85</v>
      </c>
      <c r="D139" s="260">
        <v>6</v>
      </c>
      <c r="E139" s="260">
        <v>157141</v>
      </c>
      <c r="F139" s="260">
        <f>VLOOKUP(A139,'&lt;10km distance to work'!$A$1:$L$349, 12, "false")</f>
        <v>53441</v>
      </c>
      <c r="G139" s="260">
        <f>VLOOKUP(A139,'8-9 year olds'!A$10:B$335,2,"false")</f>
        <v>2849</v>
      </c>
    </row>
    <row r="140" spans="1:7" x14ac:dyDescent="0.25">
      <c r="A140" s="260" t="s">
        <v>240</v>
      </c>
      <c r="B140" s="260" t="s">
        <v>170</v>
      </c>
      <c r="C140" s="260" t="s">
        <v>179</v>
      </c>
      <c r="D140" s="260">
        <v>4</v>
      </c>
      <c r="E140" s="260">
        <v>95765</v>
      </c>
      <c r="F140" s="260">
        <f>VLOOKUP(A140,'&lt;10km distance to work'!$A$1:$L$349, 12, "false")</f>
        <v>23187</v>
      </c>
      <c r="G140" s="260">
        <f>VLOOKUP(A140,'8-9 year olds'!A$10:B$335,2,"false")</f>
        <v>2181</v>
      </c>
    </row>
    <row r="141" spans="1:7" x14ac:dyDescent="0.25">
      <c r="A141" s="260" t="s">
        <v>405</v>
      </c>
      <c r="B141" s="260" t="s">
        <v>123</v>
      </c>
      <c r="C141" s="260" t="s">
        <v>375</v>
      </c>
      <c r="D141" s="260">
        <v>1</v>
      </c>
      <c r="E141" s="260">
        <v>98431</v>
      </c>
      <c r="F141" s="260">
        <f>VLOOKUP(A141,'&lt;10km distance to work'!$A$1:$L$349, 12, "false")</f>
        <v>17192</v>
      </c>
      <c r="G141" s="260">
        <f>VLOOKUP(A141,'8-9 year olds'!A$10:B$335,2,"false")</f>
        <v>2159</v>
      </c>
    </row>
    <row r="142" spans="1:7" x14ac:dyDescent="0.25">
      <c r="A142" s="260" t="s">
        <v>214</v>
      </c>
      <c r="B142" s="260" t="s">
        <v>135</v>
      </c>
      <c r="C142" s="260" t="s">
        <v>179</v>
      </c>
      <c r="D142" s="260">
        <v>4</v>
      </c>
      <c r="E142" s="260">
        <v>257188</v>
      </c>
      <c r="F142" s="260">
        <f>VLOOKUP(A142,'&lt;10km distance to work'!$A$1:$L$349, 12, "false")</f>
        <v>84027</v>
      </c>
      <c r="G142" s="260">
        <f>VLOOKUP(A142,'8-9 year olds'!A$10:B$335,2,"false")</f>
        <v>5220</v>
      </c>
    </row>
    <row r="143" spans="1:7" x14ac:dyDescent="0.25">
      <c r="A143" s="260" t="s">
        <v>108</v>
      </c>
      <c r="B143" s="260" t="s">
        <v>84</v>
      </c>
      <c r="C143" s="260" t="s">
        <v>85</v>
      </c>
      <c r="D143" s="260">
        <v>6</v>
      </c>
      <c r="E143" s="260">
        <v>165657</v>
      </c>
      <c r="F143" s="260">
        <f>VLOOKUP(A143,'&lt;10km distance to work'!$A$1:$L$349, 12, "false")</f>
        <v>36215</v>
      </c>
      <c r="G143" s="260">
        <f>VLOOKUP(A143,'8-9 year olds'!A$10:B$335,2,"false")</f>
        <v>3319</v>
      </c>
    </row>
    <row r="144" spans="1:7" x14ac:dyDescent="0.25">
      <c r="A144" s="260" t="s">
        <v>153</v>
      </c>
      <c r="B144" s="260" t="s">
        <v>135</v>
      </c>
      <c r="C144" s="260" t="s">
        <v>85</v>
      </c>
      <c r="D144" s="260">
        <v>6</v>
      </c>
      <c r="E144" s="260">
        <v>427831</v>
      </c>
      <c r="F144" s="260">
        <f>VLOOKUP(A144,'&lt;10km distance to work'!$A$1:$L$349, 12, "false")</f>
        <v>109044</v>
      </c>
      <c r="G144" s="260">
        <f>VLOOKUP(A144,'8-9 year olds'!A$10:B$335,2,"false")</f>
        <v>10051</v>
      </c>
    </row>
    <row r="145" spans="1:7" x14ac:dyDescent="0.25">
      <c r="A145" s="260" t="s">
        <v>159</v>
      </c>
      <c r="B145" s="260" t="s">
        <v>112</v>
      </c>
      <c r="C145" s="260" t="s">
        <v>85</v>
      </c>
      <c r="D145" s="260">
        <v>6</v>
      </c>
      <c r="E145" s="260">
        <v>146091</v>
      </c>
      <c r="F145" s="260">
        <f>VLOOKUP(A145,'&lt;10km distance to work'!$A$1:$L$349, 12, "false")</f>
        <v>36632</v>
      </c>
      <c r="G145" s="260">
        <f>VLOOKUP(A145,'8-9 year olds'!A$10:B$335,2,"false")</f>
        <v>3205</v>
      </c>
    </row>
    <row r="146" spans="1:7" x14ac:dyDescent="0.25">
      <c r="A146" s="260" t="s">
        <v>91</v>
      </c>
      <c r="B146" s="260" t="s">
        <v>84</v>
      </c>
      <c r="C146" s="260" t="s">
        <v>85</v>
      </c>
      <c r="D146" s="260">
        <v>6</v>
      </c>
      <c r="E146" s="260">
        <v>312700</v>
      </c>
      <c r="F146" s="260">
        <f>VLOOKUP(A146,'&lt;10km distance to work'!$A$1:$L$349, 12, "false")</f>
        <v>111360</v>
      </c>
      <c r="G146" s="260">
        <f>VLOOKUP(A146,'8-9 year olds'!A$10:B$335,2,"false")</f>
        <v>6180</v>
      </c>
    </row>
    <row r="147" spans="1:7" x14ac:dyDescent="0.25">
      <c r="A147" s="260" t="s">
        <v>284</v>
      </c>
      <c r="B147" s="260" t="s">
        <v>112</v>
      </c>
      <c r="C147" s="260" t="s">
        <v>278</v>
      </c>
      <c r="D147" s="260">
        <v>3</v>
      </c>
      <c r="E147" s="260">
        <v>139835</v>
      </c>
      <c r="F147" s="260">
        <f>VLOOKUP(A147,'&lt;10km distance to work'!$A$1:$L$349, 12, "false")</f>
        <v>37660</v>
      </c>
      <c r="G147" s="260">
        <f>VLOOKUP(A147,'8-9 year olds'!A$10:B$335,2,"false")</f>
        <v>2511</v>
      </c>
    </row>
    <row r="148" spans="1:7" x14ac:dyDescent="0.25">
      <c r="A148" s="260" t="s">
        <v>134</v>
      </c>
      <c r="B148" s="260" t="s">
        <v>135</v>
      </c>
      <c r="C148" s="260" t="s">
        <v>85</v>
      </c>
      <c r="D148" s="260">
        <v>6</v>
      </c>
      <c r="E148" s="260">
        <v>760894</v>
      </c>
      <c r="F148" s="260">
        <f>VLOOKUP(A148,'&lt;10km distance to work'!$A$1:$L$349, 12, "false")</f>
        <v>219965</v>
      </c>
      <c r="G148" s="260">
        <f>VLOOKUP(A148,'8-9 year olds'!A$10:B$335,2,"false")</f>
        <v>15404</v>
      </c>
    </row>
    <row r="149" spans="1:7" x14ac:dyDescent="0.25">
      <c r="A149" s="260" t="s">
        <v>257</v>
      </c>
      <c r="B149" s="260" t="s">
        <v>170</v>
      </c>
      <c r="C149" s="260" t="s">
        <v>179</v>
      </c>
      <c r="D149" s="260">
        <v>4</v>
      </c>
      <c r="E149" s="260">
        <v>334631</v>
      </c>
      <c r="F149" s="260">
        <f>VLOOKUP(A149,'&lt;10km distance to work'!$A$1:$L$349, 12, "false")</f>
        <v>97991</v>
      </c>
      <c r="G149" s="260">
        <f>VLOOKUP(A149,'8-9 year olds'!A$10:B$335,2,"false")</f>
        <v>7855</v>
      </c>
    </row>
    <row r="150" spans="1:7" x14ac:dyDescent="0.25">
      <c r="A150" s="260" t="s">
        <v>280</v>
      </c>
      <c r="B150" s="260" t="s">
        <v>106</v>
      </c>
      <c r="C150" s="260" t="s">
        <v>278</v>
      </c>
      <c r="D150" s="260">
        <v>3</v>
      </c>
      <c r="E150" s="260">
        <v>99626</v>
      </c>
      <c r="F150" s="260">
        <f>VLOOKUP(A150,'&lt;10km distance to work'!$A$1:$L$349, 12, "false")</f>
        <v>17120</v>
      </c>
      <c r="G150" s="260">
        <f>VLOOKUP(A150,'8-9 year olds'!A$10:B$335,2,"false")</f>
        <v>2071</v>
      </c>
    </row>
    <row r="151" spans="1:7" x14ac:dyDescent="0.25">
      <c r="A151" s="260" t="s">
        <v>98</v>
      </c>
      <c r="B151" s="260" t="s">
        <v>84</v>
      </c>
      <c r="C151" s="260" t="s">
        <v>85</v>
      </c>
      <c r="D151" s="260">
        <v>6</v>
      </c>
      <c r="E151" s="260">
        <v>284956</v>
      </c>
      <c r="F151" s="260">
        <f>VLOOKUP(A151,'&lt;10km distance to work'!$A$1:$L$349, 12, "false")</f>
        <v>75118</v>
      </c>
      <c r="G151" s="260">
        <f>VLOOKUP(A151,'8-9 year olds'!A$10:B$335,2,"false")</f>
        <v>6085</v>
      </c>
    </row>
    <row r="152" spans="1:7" x14ac:dyDescent="0.25">
      <c r="A152" s="260" t="s">
        <v>325</v>
      </c>
      <c r="B152" s="260" t="s">
        <v>137</v>
      </c>
      <c r="C152" s="260" t="s">
        <v>278</v>
      </c>
      <c r="D152" s="260">
        <v>3</v>
      </c>
      <c r="E152" s="260">
        <v>101716</v>
      </c>
      <c r="F152" s="260">
        <f>VLOOKUP(A152,'&lt;10km distance to work'!$A$1:$L$349, 12, "false")</f>
        <v>19056</v>
      </c>
      <c r="G152" s="260">
        <f>VLOOKUP(A152,'8-9 year olds'!A$10:B$335,2,"false")</f>
        <v>2152</v>
      </c>
    </row>
    <row r="153" spans="1:7" x14ac:dyDescent="0.25">
      <c r="A153" s="260" t="s">
        <v>183</v>
      </c>
      <c r="B153" s="260" t="s">
        <v>170</v>
      </c>
      <c r="C153" s="260" t="s">
        <v>179</v>
      </c>
      <c r="D153" s="260">
        <v>4</v>
      </c>
      <c r="E153" s="260">
        <v>95371</v>
      </c>
      <c r="F153" s="260">
        <f>VLOOKUP(A153,'&lt;10km distance to work'!$A$1:$L$349, 12, "false")</f>
        <v>29333</v>
      </c>
      <c r="G153" s="260">
        <f>VLOOKUP(A153,'8-9 year olds'!A$10:B$335,2,"false")</f>
        <v>1593</v>
      </c>
    </row>
    <row r="154" spans="1:7" x14ac:dyDescent="0.25">
      <c r="A154" s="260" t="s">
        <v>111</v>
      </c>
      <c r="B154" s="260" t="s">
        <v>112</v>
      </c>
      <c r="C154" s="260" t="s">
        <v>85</v>
      </c>
      <c r="D154" s="260">
        <v>6</v>
      </c>
      <c r="E154" s="260">
        <v>471789</v>
      </c>
      <c r="F154" s="260">
        <f>VLOOKUP(A154,'&lt;10km distance to work'!$A$1:$L$349, 12, "false")</f>
        <v>134888</v>
      </c>
      <c r="G154" s="260">
        <f>VLOOKUP(A154,'8-9 year olds'!A$10:B$335,2,"false")</f>
        <v>8664</v>
      </c>
    </row>
    <row r="155" spans="1:7" x14ac:dyDescent="0.25">
      <c r="A155" s="260" t="s">
        <v>271</v>
      </c>
      <c r="B155" s="260" t="s">
        <v>123</v>
      </c>
      <c r="C155" s="260" t="s">
        <v>179</v>
      </c>
      <c r="D155" s="260">
        <v>4</v>
      </c>
      <c r="E155" s="260">
        <v>207404</v>
      </c>
      <c r="F155" s="260">
        <f>VLOOKUP(A155,'&lt;10km distance to work'!$A$1:$L$349, 12, "false")</f>
        <v>47835</v>
      </c>
      <c r="G155" s="260">
        <f>VLOOKUP(A155,'8-9 year olds'!A$10:B$335,2,"false")</f>
        <v>5412</v>
      </c>
    </row>
    <row r="156" spans="1:7" x14ac:dyDescent="0.25">
      <c r="A156" s="260" t="s">
        <v>324</v>
      </c>
      <c r="B156" s="260" t="s">
        <v>106</v>
      </c>
      <c r="C156" s="260" t="s">
        <v>278</v>
      </c>
      <c r="D156" s="260">
        <v>3</v>
      </c>
      <c r="E156" s="260">
        <v>159230</v>
      </c>
      <c r="F156" s="260">
        <f>VLOOKUP(A156,'&lt;10km distance to work'!$A$1:$L$349, 12, "false")</f>
        <v>34680</v>
      </c>
      <c r="G156" s="260">
        <f>VLOOKUP(A156,'8-9 year olds'!A$10:B$335,2,"false")</f>
        <v>3379</v>
      </c>
    </row>
    <row r="157" spans="1:7" x14ac:dyDescent="0.25">
      <c r="A157" s="260" t="s">
        <v>344</v>
      </c>
      <c r="B157" s="260" t="s">
        <v>106</v>
      </c>
      <c r="C157" s="260" t="s">
        <v>333</v>
      </c>
      <c r="D157" s="260">
        <v>2</v>
      </c>
      <c r="E157" s="260">
        <v>116889</v>
      </c>
      <c r="F157" s="260">
        <f>VLOOKUP(A157,'&lt;10km distance to work'!$A$1:$L$349, 12, "false")</f>
        <v>17224</v>
      </c>
      <c r="G157" s="260">
        <f>VLOOKUP(A157,'8-9 year olds'!A$10:B$335,2,"false")</f>
        <v>2672</v>
      </c>
    </row>
    <row r="158" spans="1:7" x14ac:dyDescent="0.25">
      <c r="A158" s="260" t="s">
        <v>393</v>
      </c>
      <c r="B158" s="260" t="s">
        <v>135</v>
      </c>
      <c r="C158" s="260" t="s">
        <v>375</v>
      </c>
      <c r="D158" s="260">
        <v>1</v>
      </c>
      <c r="E158" s="260">
        <v>89997</v>
      </c>
      <c r="F158" s="260">
        <f>VLOOKUP(A158,'&lt;10km distance to work'!$A$1:$L$349, 12, "false")</f>
        <v>17279</v>
      </c>
      <c r="G158" s="260">
        <f>VLOOKUP(A158,'8-9 year olds'!A$10:B$335,2,"false")</f>
        <v>1806</v>
      </c>
    </row>
    <row r="159" spans="1:7" x14ac:dyDescent="0.25">
      <c r="A159" s="260" t="s">
        <v>138</v>
      </c>
      <c r="B159" s="260" t="s">
        <v>112</v>
      </c>
      <c r="C159" s="260" t="s">
        <v>85</v>
      </c>
      <c r="D159" s="260">
        <v>6</v>
      </c>
      <c r="E159" s="260">
        <v>513665</v>
      </c>
      <c r="F159" s="260">
        <f>VLOOKUP(A159,'&lt;10km distance to work'!$A$1:$L$349, 12, "false")</f>
        <v>144620</v>
      </c>
      <c r="G159" s="260">
        <f>VLOOKUP(A159,'8-9 year olds'!A$10:B$335,2,"false")</f>
        <v>10558</v>
      </c>
    </row>
    <row r="160" spans="1:7" x14ac:dyDescent="0.25">
      <c r="A160" s="260" t="s">
        <v>232</v>
      </c>
      <c r="B160" s="260" t="s">
        <v>170</v>
      </c>
      <c r="C160" s="260" t="s">
        <v>179</v>
      </c>
      <c r="D160" s="260">
        <v>4</v>
      </c>
      <c r="E160" s="260">
        <v>105334</v>
      </c>
      <c r="F160" s="260">
        <f>VLOOKUP(A160,'&lt;10km distance to work'!$A$1:$L$349, 12, "false")</f>
        <v>27132</v>
      </c>
      <c r="G160" s="260">
        <f>VLOOKUP(A160,'8-9 year olds'!A$10:B$335,2,"false")</f>
        <v>2095</v>
      </c>
    </row>
    <row r="161" spans="1:7" x14ac:dyDescent="0.25">
      <c r="A161" s="260" t="s">
        <v>243</v>
      </c>
      <c r="B161" s="260" t="s">
        <v>106</v>
      </c>
      <c r="C161" s="260" t="s">
        <v>179</v>
      </c>
      <c r="D161" s="260">
        <v>4</v>
      </c>
      <c r="E161" s="260">
        <v>270689</v>
      </c>
      <c r="F161" s="260">
        <f>VLOOKUP(A161,'&lt;10km distance to work'!$A$1:$L$349, 12, "false")</f>
        <v>58827</v>
      </c>
      <c r="G161" s="260">
        <f>VLOOKUP(A161,'8-9 year olds'!A$10:B$335,2,"false")</f>
        <v>6235</v>
      </c>
    </row>
    <row r="162" spans="1:7" x14ac:dyDescent="0.25">
      <c r="A162" s="260" t="s">
        <v>370</v>
      </c>
      <c r="B162" s="260" t="s">
        <v>170</v>
      </c>
      <c r="C162" s="260" t="s">
        <v>333</v>
      </c>
      <c r="D162" s="260">
        <v>2</v>
      </c>
      <c r="E162" s="260">
        <v>89184</v>
      </c>
      <c r="F162" s="260">
        <f>VLOOKUP(A162,'&lt;10km distance to work'!$A$1:$L$349, 12, "false")</f>
        <v>17709</v>
      </c>
      <c r="G162" s="260">
        <f>VLOOKUP(A162,'8-9 year olds'!A$10:B$335,2,"false")</f>
        <v>1740</v>
      </c>
    </row>
    <row r="163" spans="1:7" x14ac:dyDescent="0.25">
      <c r="A163" s="260" t="s">
        <v>358</v>
      </c>
      <c r="B163" s="260" t="s">
        <v>123</v>
      </c>
      <c r="C163" s="260" t="s">
        <v>333</v>
      </c>
      <c r="D163" s="260">
        <v>2</v>
      </c>
      <c r="E163" s="260">
        <v>96617</v>
      </c>
      <c r="F163" s="260">
        <f>VLOOKUP(A163,'&lt;10km distance to work'!$A$1:$L$349, 12, "false")</f>
        <v>18590</v>
      </c>
      <c r="G163" s="260">
        <f>VLOOKUP(A163,'8-9 year olds'!A$10:B$335,2,"false")</f>
        <v>1952</v>
      </c>
    </row>
    <row r="164" spans="1:7" x14ac:dyDescent="0.25">
      <c r="A164" s="260" t="s">
        <v>97</v>
      </c>
      <c r="B164" s="260" t="s">
        <v>84</v>
      </c>
      <c r="C164" s="260" t="s">
        <v>85</v>
      </c>
      <c r="D164" s="260">
        <v>6</v>
      </c>
      <c r="E164" s="260">
        <v>203637</v>
      </c>
      <c r="F164" s="260">
        <f>VLOOKUP(A164,'&lt;10km distance to work'!$A$1:$L$349, 12, "false")</f>
        <v>44591</v>
      </c>
      <c r="G164" s="260">
        <f>VLOOKUP(A164,'8-9 year olds'!A$10:B$335,2,"false")</f>
        <v>4182</v>
      </c>
    </row>
    <row r="165" spans="1:7" x14ac:dyDescent="0.25">
      <c r="A165" s="260" t="s">
        <v>389</v>
      </c>
      <c r="B165" s="260" t="s">
        <v>112</v>
      </c>
      <c r="C165" s="260" t="s">
        <v>375</v>
      </c>
      <c r="D165" s="260">
        <v>1</v>
      </c>
      <c r="E165" s="260">
        <v>96269</v>
      </c>
      <c r="F165" s="260">
        <f>VLOOKUP(A165,'&lt;10km distance to work'!$A$1:$L$349, 12, "false")</f>
        <v>19657</v>
      </c>
      <c r="G165" s="260">
        <f>VLOOKUP(A165,'8-9 year olds'!A$10:B$335,2,"false")</f>
        <v>1920</v>
      </c>
    </row>
    <row r="166" spans="1:7" x14ac:dyDescent="0.25">
      <c r="A166" s="260" t="s">
        <v>398</v>
      </c>
      <c r="B166" s="260" t="s">
        <v>187</v>
      </c>
      <c r="C166" s="260" t="s">
        <v>375</v>
      </c>
      <c r="D166" s="260">
        <v>1</v>
      </c>
      <c r="E166" s="260">
        <v>100096</v>
      </c>
      <c r="F166" s="260">
        <f>VLOOKUP(A166,'&lt;10km distance to work'!$A$1:$L$349, 12, "false")</f>
        <v>19805</v>
      </c>
      <c r="G166" s="260">
        <f>VLOOKUP(A166,'8-9 year olds'!A$10:B$335,2,"false")</f>
        <v>1882</v>
      </c>
    </row>
    <row r="167" spans="1:7" x14ac:dyDescent="0.25">
      <c r="A167" s="260" t="s">
        <v>193</v>
      </c>
      <c r="B167" s="260" t="s">
        <v>106</v>
      </c>
      <c r="C167" s="260" t="s">
        <v>179</v>
      </c>
      <c r="D167" s="260">
        <v>4</v>
      </c>
      <c r="E167" s="260">
        <v>142983</v>
      </c>
      <c r="F167" s="260">
        <f>VLOOKUP(A167,'&lt;10km distance to work'!$A$1:$L$349, 12, "false")</f>
        <v>28481</v>
      </c>
      <c r="G167" s="260">
        <f>VLOOKUP(A167,'8-9 year olds'!A$10:B$335,2,"false")</f>
        <v>3147</v>
      </c>
    </row>
    <row r="168" spans="1:7" x14ac:dyDescent="0.25">
      <c r="A168" s="260" t="s">
        <v>252</v>
      </c>
      <c r="B168" s="260" t="s">
        <v>102</v>
      </c>
      <c r="C168" s="260" t="s">
        <v>179</v>
      </c>
      <c r="D168" s="260">
        <v>4</v>
      </c>
      <c r="E168" s="260">
        <v>138911</v>
      </c>
      <c r="F168" s="260">
        <f>VLOOKUP(A168,'&lt;10km distance to work'!$A$1:$L$349, 12, "false")</f>
        <v>37606</v>
      </c>
      <c r="G168" s="260">
        <f>VLOOKUP(A168,'8-9 year olds'!A$10:B$335,2,"false")</f>
        <v>3098</v>
      </c>
    </row>
    <row r="169" spans="1:7" x14ac:dyDescent="0.25">
      <c r="A169" s="260" t="s">
        <v>196</v>
      </c>
      <c r="B169" s="260" t="s">
        <v>106</v>
      </c>
      <c r="C169" s="260" t="s">
        <v>179</v>
      </c>
      <c r="D169" s="260">
        <v>4</v>
      </c>
      <c r="E169" s="260">
        <v>256376</v>
      </c>
      <c r="F169" s="260">
        <f>VLOOKUP(A169,'&lt;10km distance to work'!$A$1:$L$349, 12, "false")</f>
        <v>76224</v>
      </c>
      <c r="G169" s="260">
        <f>VLOOKUP(A169,'8-9 year olds'!A$10:B$335,2,"false")</f>
        <v>6205</v>
      </c>
    </row>
    <row r="170" spans="1:7" x14ac:dyDescent="0.25">
      <c r="A170" s="260" t="s">
        <v>310</v>
      </c>
      <c r="B170" s="260" t="s">
        <v>106</v>
      </c>
      <c r="C170" s="260" t="s">
        <v>278</v>
      </c>
      <c r="D170" s="260">
        <v>3</v>
      </c>
      <c r="E170" s="260">
        <v>86761</v>
      </c>
      <c r="F170" s="260">
        <f>VLOOKUP(A170,'&lt;10km distance to work'!$A$1:$L$349, 12, "false")</f>
        <v>15734</v>
      </c>
      <c r="G170" s="260">
        <f>VLOOKUP(A170,'8-9 year olds'!A$10:B$335,2,"false")</f>
        <v>1893</v>
      </c>
    </row>
    <row r="171" spans="1:7" x14ac:dyDescent="0.25">
      <c r="A171" s="260" t="s">
        <v>299</v>
      </c>
      <c r="B171" s="260" t="s">
        <v>106</v>
      </c>
      <c r="C171" s="260" t="s">
        <v>278</v>
      </c>
      <c r="D171" s="260">
        <v>3</v>
      </c>
      <c r="E171" s="260">
        <v>178186</v>
      </c>
      <c r="F171" s="260">
        <f>VLOOKUP(A171,'&lt;10km distance to work'!$A$1:$L$349, 12, "false")</f>
        <v>37071</v>
      </c>
      <c r="G171" s="260">
        <f>VLOOKUP(A171,'8-9 year olds'!A$10:B$335,2,"false")</f>
        <v>3412</v>
      </c>
    </row>
    <row r="172" spans="1:7" x14ac:dyDescent="0.25">
      <c r="A172" s="260" t="s">
        <v>391</v>
      </c>
      <c r="B172" s="260" t="s">
        <v>106</v>
      </c>
      <c r="C172" s="260" t="s">
        <v>375</v>
      </c>
      <c r="D172" s="260">
        <v>1</v>
      </c>
      <c r="E172" s="260">
        <v>117401</v>
      </c>
      <c r="F172" s="260">
        <f>VLOOKUP(A172,'&lt;10km distance to work'!$A$1:$L$349, 12, "false")</f>
        <v>19976</v>
      </c>
      <c r="G172" s="260">
        <f>VLOOKUP(A172,'8-9 year olds'!A$10:B$335,2,"false")</f>
        <v>2638</v>
      </c>
    </row>
    <row r="173" spans="1:7" x14ac:dyDescent="0.25">
      <c r="A173" s="260" t="s">
        <v>114</v>
      </c>
      <c r="B173" s="260" t="s">
        <v>102</v>
      </c>
      <c r="C173" s="260" t="s">
        <v>85</v>
      </c>
      <c r="D173" s="260">
        <v>6</v>
      </c>
      <c r="E173" s="260">
        <v>285821</v>
      </c>
      <c r="F173" s="260">
        <f>VLOOKUP(A173,'&lt;10km distance to work'!$A$1:$L$349, 12, "false")</f>
        <v>82584</v>
      </c>
      <c r="G173" s="260">
        <f>VLOOKUP(A173,'8-9 year olds'!A$10:B$335,2,"false")</f>
        <v>5501</v>
      </c>
    </row>
    <row r="174" spans="1:7" x14ac:dyDescent="0.25">
      <c r="A174" s="260" t="s">
        <v>273</v>
      </c>
      <c r="B174" s="260" t="s">
        <v>137</v>
      </c>
      <c r="C174" s="260" t="s">
        <v>179</v>
      </c>
      <c r="D174" s="260">
        <v>4</v>
      </c>
      <c r="E174" s="260">
        <v>125184</v>
      </c>
      <c r="F174" s="260">
        <f>VLOOKUP(A174,'&lt;10km distance to work'!$A$1:$L$349, 12, "false")</f>
        <v>34592</v>
      </c>
      <c r="G174" s="260">
        <f>VLOOKUP(A174,'8-9 year olds'!A$10:B$335,2,"false")</f>
        <v>2389</v>
      </c>
    </row>
    <row r="175" spans="1:7" x14ac:dyDescent="0.25">
      <c r="A175" s="260" t="s">
        <v>117</v>
      </c>
      <c r="B175" s="260" t="s">
        <v>84</v>
      </c>
      <c r="C175" s="260" t="s">
        <v>85</v>
      </c>
      <c r="D175" s="260">
        <v>6</v>
      </c>
      <c r="E175" s="260">
        <v>321465</v>
      </c>
      <c r="F175" s="260">
        <f>VLOOKUP(A175,'&lt;10km distance to work'!$A$1:$L$349, 12, "false")</f>
        <v>61924</v>
      </c>
      <c r="G175" s="260">
        <f>VLOOKUP(A175,'8-9 year olds'!A$10:B$335,2,"false")</f>
        <v>7988</v>
      </c>
    </row>
    <row r="176" spans="1:7" x14ac:dyDescent="0.25">
      <c r="A176" s="260" t="s">
        <v>335</v>
      </c>
      <c r="B176" s="260" t="s">
        <v>170</v>
      </c>
      <c r="C176" s="260" t="s">
        <v>333</v>
      </c>
      <c r="D176" s="260">
        <v>2</v>
      </c>
      <c r="E176" s="260">
        <v>91172</v>
      </c>
      <c r="F176" s="260">
        <f>VLOOKUP(A176,'&lt;10km distance to work'!$A$1:$L$349, 12, "false")</f>
        <v>19989</v>
      </c>
      <c r="G176" s="260">
        <f>VLOOKUP(A176,'8-9 year olds'!A$10:B$335,2,"false")</f>
        <v>1905</v>
      </c>
    </row>
    <row r="177" spans="1:7" x14ac:dyDescent="0.25">
      <c r="A177" s="260" t="s">
        <v>361</v>
      </c>
      <c r="B177" s="260" t="s">
        <v>106</v>
      </c>
      <c r="C177" s="260" t="s">
        <v>333</v>
      </c>
      <c r="D177" s="260">
        <v>2</v>
      </c>
      <c r="E177" s="260">
        <v>122783</v>
      </c>
      <c r="F177" s="260">
        <f>VLOOKUP(A177,'&lt;10km distance to work'!$A$1:$L$349, 12, "false")</f>
        <v>20227</v>
      </c>
      <c r="G177" s="260">
        <f>VLOOKUP(A177,'8-9 year olds'!A$10:B$335,2,"false")</f>
        <v>2787</v>
      </c>
    </row>
    <row r="178" spans="1:7" x14ac:dyDescent="0.25">
      <c r="A178" s="260" t="s">
        <v>265</v>
      </c>
      <c r="B178" s="260" t="s">
        <v>170</v>
      </c>
      <c r="C178" s="260" t="s">
        <v>179</v>
      </c>
      <c r="D178" s="260">
        <v>4</v>
      </c>
      <c r="E178" s="260">
        <v>99306</v>
      </c>
      <c r="F178" s="260">
        <f>VLOOKUP(A178,'&lt;10km distance to work'!$A$1:$L$349, 12, "false")</f>
        <v>22935</v>
      </c>
      <c r="G178" s="260">
        <f>VLOOKUP(A178,'8-9 year olds'!A$10:B$335,2,"false")</f>
        <v>1932</v>
      </c>
    </row>
    <row r="179" spans="1:7" x14ac:dyDescent="0.25">
      <c r="A179" s="260" t="s">
        <v>246</v>
      </c>
      <c r="B179" s="260" t="s">
        <v>135</v>
      </c>
      <c r="C179" s="260" t="s">
        <v>179</v>
      </c>
      <c r="D179" s="260">
        <v>4</v>
      </c>
      <c r="E179" s="260">
        <v>159963</v>
      </c>
      <c r="F179" s="260">
        <f>VLOOKUP(A179,'&lt;10km distance to work'!$A$1:$L$349, 12, "false")</f>
        <v>47964</v>
      </c>
      <c r="G179" s="260">
        <f>VLOOKUP(A179,'8-9 year olds'!A$10:B$335,2,"false")</f>
        <v>3420</v>
      </c>
    </row>
    <row r="180" spans="1:7" x14ac:dyDescent="0.25">
      <c r="A180" s="260" t="s">
        <v>281</v>
      </c>
      <c r="B180" s="260" t="s">
        <v>123</v>
      </c>
      <c r="C180" s="260" t="s">
        <v>278</v>
      </c>
      <c r="D180" s="260">
        <v>3</v>
      </c>
      <c r="E180" s="260">
        <v>129231</v>
      </c>
      <c r="F180" s="260">
        <f>VLOOKUP(A180,'&lt;10km distance to work'!$A$1:$L$349, 12, "false")</f>
        <v>26426</v>
      </c>
      <c r="G180" s="260">
        <f>VLOOKUP(A180,'8-9 year olds'!A$10:B$335,2,"false")</f>
        <v>2842</v>
      </c>
    </row>
    <row r="181" spans="1:7" x14ac:dyDescent="0.25">
      <c r="A181" s="260" t="s">
        <v>366</v>
      </c>
      <c r="B181" s="260" t="s">
        <v>170</v>
      </c>
      <c r="C181" s="260" t="s">
        <v>333</v>
      </c>
      <c r="D181" s="260">
        <v>2</v>
      </c>
      <c r="E181" s="260">
        <v>94716</v>
      </c>
      <c r="F181" s="260">
        <f>VLOOKUP(A181,'&lt;10km distance to work'!$A$1:$L$349, 12, "false")</f>
        <v>20294</v>
      </c>
      <c r="G181" s="260">
        <f>VLOOKUP(A181,'8-9 year olds'!A$10:B$335,2,"false")</f>
        <v>2102</v>
      </c>
    </row>
    <row r="182" spans="1:7" x14ac:dyDescent="0.25">
      <c r="A182" s="260" t="s">
        <v>326</v>
      </c>
      <c r="B182" s="260" t="s">
        <v>135</v>
      </c>
      <c r="C182" s="260" t="s">
        <v>278</v>
      </c>
      <c r="D182" s="260">
        <v>3</v>
      </c>
      <c r="E182" s="260">
        <v>168716</v>
      </c>
      <c r="F182" s="260">
        <f>VLOOKUP(A182,'&lt;10km distance to work'!$A$1:$L$349, 12, "false")</f>
        <v>41037</v>
      </c>
      <c r="G182" s="260">
        <f>VLOOKUP(A182,'8-9 year olds'!A$10:B$335,2,"false")</f>
        <v>3595</v>
      </c>
    </row>
    <row r="183" spans="1:7" x14ac:dyDescent="0.25">
      <c r="A183" s="260" t="s">
        <v>372</v>
      </c>
      <c r="B183" s="260" t="s">
        <v>137</v>
      </c>
      <c r="C183" s="260" t="s">
        <v>333</v>
      </c>
      <c r="D183" s="260">
        <v>2</v>
      </c>
      <c r="E183" s="260">
        <v>97488</v>
      </c>
      <c r="F183" s="260">
        <f>VLOOKUP(A183,'&lt;10km distance to work'!$A$1:$L$349, 12, "false")</f>
        <v>20409</v>
      </c>
      <c r="G183" s="260">
        <f>VLOOKUP(A183,'8-9 year olds'!A$10:B$335,2,"false")</f>
        <v>1940</v>
      </c>
    </row>
    <row r="184" spans="1:7" x14ac:dyDescent="0.25">
      <c r="A184" s="260" t="s">
        <v>298</v>
      </c>
      <c r="B184" s="260" t="s">
        <v>187</v>
      </c>
      <c r="C184" s="260" t="s">
        <v>278</v>
      </c>
      <c r="D184" s="260">
        <v>3</v>
      </c>
      <c r="E184" s="260">
        <v>206182</v>
      </c>
      <c r="F184" s="260">
        <f>VLOOKUP(A184,'&lt;10km distance to work'!$A$1:$L$349, 12, "false")</f>
        <v>42492</v>
      </c>
      <c r="G184" s="260">
        <f>VLOOKUP(A184,'8-9 year olds'!A$10:B$335,2,"false")</f>
        <v>4343</v>
      </c>
    </row>
    <row r="185" spans="1:7" x14ac:dyDescent="0.25">
      <c r="A185" s="260" t="s">
        <v>101</v>
      </c>
      <c r="B185" s="260" t="s">
        <v>102</v>
      </c>
      <c r="C185" s="260" t="s">
        <v>85</v>
      </c>
      <c r="D185" s="260">
        <v>6</v>
      </c>
      <c r="E185" s="260">
        <v>202167</v>
      </c>
      <c r="F185" s="260">
        <f>VLOOKUP(A185,'&lt;10km distance to work'!$A$1:$L$349, 12, "false")</f>
        <v>59772</v>
      </c>
      <c r="G185" s="260">
        <f>VLOOKUP(A185,'8-9 year olds'!A$10:B$335,2,"false")</f>
        <v>4076</v>
      </c>
    </row>
    <row r="186" spans="1:7" x14ac:dyDescent="0.25">
      <c r="A186" s="260" t="s">
        <v>418</v>
      </c>
      <c r="B186" s="260" t="s">
        <v>137</v>
      </c>
      <c r="C186" s="260" t="s">
        <v>375</v>
      </c>
      <c r="D186" s="260">
        <v>1</v>
      </c>
      <c r="E186" s="260">
        <v>121253</v>
      </c>
      <c r="F186" s="260">
        <f>VLOOKUP(A186,'&lt;10km distance to work'!$A$1:$L$349, 12, "false")</f>
        <v>20728</v>
      </c>
      <c r="G186" s="260">
        <f>VLOOKUP(A186,'8-9 year olds'!A$10:B$335,2,"false")</f>
        <v>2458</v>
      </c>
    </row>
    <row r="187" spans="1:7" x14ac:dyDescent="0.25">
      <c r="A187" s="260" t="s">
        <v>423</v>
      </c>
      <c r="B187" s="260" t="s">
        <v>123</v>
      </c>
      <c r="C187" s="260" t="s">
        <v>375</v>
      </c>
      <c r="D187" s="260">
        <v>1</v>
      </c>
      <c r="E187" s="260">
        <v>132995</v>
      </c>
      <c r="F187" s="260">
        <f>VLOOKUP(A187,'&lt;10km distance to work'!$A$1:$L$349, 12, "false")</f>
        <v>21519</v>
      </c>
      <c r="G187" s="260">
        <f>VLOOKUP(A187,'8-9 year olds'!A$10:B$335,2,"false")</f>
        <v>2516</v>
      </c>
    </row>
    <row r="188" spans="1:7" x14ac:dyDescent="0.25">
      <c r="A188" s="260" t="s">
        <v>226</v>
      </c>
      <c r="B188" s="260" t="s">
        <v>170</v>
      </c>
      <c r="C188" s="260" t="s">
        <v>179</v>
      </c>
      <c r="D188" s="260">
        <v>4</v>
      </c>
      <c r="E188" s="260">
        <v>215938</v>
      </c>
      <c r="F188" s="260">
        <f>VLOOKUP(A188,'&lt;10km distance to work'!$A$1:$L$349, 12, "false")</f>
        <v>66979</v>
      </c>
      <c r="G188" s="260">
        <f>VLOOKUP(A188,'8-9 year olds'!A$10:B$335,2,"false")</f>
        <v>4716</v>
      </c>
    </row>
    <row r="189" spans="1:7" x14ac:dyDescent="0.25">
      <c r="A189" s="260" t="s">
        <v>351</v>
      </c>
      <c r="B189" s="260" t="s">
        <v>187</v>
      </c>
      <c r="C189" s="260" t="s">
        <v>333</v>
      </c>
      <c r="D189" s="260">
        <v>2</v>
      </c>
      <c r="E189" s="260">
        <v>84323</v>
      </c>
      <c r="F189" s="260">
        <f>VLOOKUP(A189,'&lt;10km distance to work'!$A$1:$L$349, 12, "false")</f>
        <v>21592</v>
      </c>
      <c r="G189" s="260">
        <f>VLOOKUP(A189,'8-9 year olds'!A$10:B$335,2,"false")</f>
        <v>1671</v>
      </c>
    </row>
    <row r="190" spans="1:7" x14ac:dyDescent="0.25">
      <c r="A190" s="260" t="s">
        <v>178</v>
      </c>
      <c r="B190" s="260" t="s">
        <v>123</v>
      </c>
      <c r="C190" s="260" t="s">
        <v>179</v>
      </c>
      <c r="D190" s="260">
        <v>4</v>
      </c>
      <c r="E190" s="260">
        <v>135118</v>
      </c>
      <c r="F190" s="260">
        <f>VLOOKUP(A190,'&lt;10km distance to work'!$A$1:$L$349, 12, "false")</f>
        <v>43560</v>
      </c>
      <c r="G190" s="260">
        <f>VLOOKUP(A190,'8-9 year olds'!A$10:B$335,2,"false")</f>
        <v>2314</v>
      </c>
    </row>
    <row r="191" spans="1:7" x14ac:dyDescent="0.25">
      <c r="A191" s="260" t="s">
        <v>172</v>
      </c>
      <c r="B191" s="260" t="s">
        <v>170</v>
      </c>
      <c r="C191" s="260" t="s">
        <v>168</v>
      </c>
      <c r="D191" s="260">
        <v>5</v>
      </c>
      <c r="E191" s="260">
        <v>310657</v>
      </c>
      <c r="F191" s="260">
        <f>VLOOKUP(A191,'&lt;10km distance to work'!$A$1:$L$349, 12, "false")</f>
        <v>83604</v>
      </c>
      <c r="G191" s="260">
        <f>VLOOKUP(A191,'8-9 year olds'!A$10:B$335,2,"false")</f>
        <v>6235</v>
      </c>
    </row>
    <row r="192" spans="1:7" x14ac:dyDescent="0.25">
      <c r="A192" s="260" t="s">
        <v>274</v>
      </c>
      <c r="B192" s="260" t="s">
        <v>137</v>
      </c>
      <c r="C192" s="260" t="s">
        <v>179</v>
      </c>
      <c r="D192" s="260">
        <v>4</v>
      </c>
      <c r="E192" s="260">
        <v>126118</v>
      </c>
      <c r="F192" s="260">
        <f>VLOOKUP(A192,'&lt;10km distance to work'!$A$1:$L$349, 12, "false")</f>
        <v>33442</v>
      </c>
      <c r="G192" s="260">
        <f>VLOOKUP(A192,'8-9 year olds'!A$10:B$335,2,"false")</f>
        <v>2740</v>
      </c>
    </row>
    <row r="193" spans="1:7" x14ac:dyDescent="0.25">
      <c r="A193" s="260" t="s">
        <v>263</v>
      </c>
      <c r="B193" s="260" t="s">
        <v>170</v>
      </c>
      <c r="C193" s="260" t="s">
        <v>179</v>
      </c>
      <c r="D193" s="260">
        <v>4</v>
      </c>
      <c r="E193" s="260">
        <v>56282</v>
      </c>
      <c r="F193" s="260">
        <f>VLOOKUP(A193,'&lt;10km distance to work'!$A$1:$L$349, 12, "false")</f>
        <v>17827</v>
      </c>
      <c r="G193" s="260">
        <f>VLOOKUP(A193,'8-9 year olds'!A$10:B$335,2,"false")</f>
        <v>1092</v>
      </c>
    </row>
    <row r="194" spans="1:7" x14ac:dyDescent="0.25">
      <c r="A194" s="260" t="s">
        <v>149</v>
      </c>
      <c r="B194" s="260" t="s">
        <v>112</v>
      </c>
      <c r="C194" s="260" t="s">
        <v>85</v>
      </c>
      <c r="D194" s="260">
        <v>6</v>
      </c>
      <c r="E194" s="260">
        <v>226966</v>
      </c>
      <c r="F194" s="260">
        <f>VLOOKUP(A194,'&lt;10km distance to work'!$A$1:$L$349, 12, "false")</f>
        <v>60537</v>
      </c>
      <c r="G194" s="260">
        <f>VLOOKUP(A194,'8-9 year olds'!A$10:B$335,2,"false")</f>
        <v>6069</v>
      </c>
    </row>
    <row r="195" spans="1:7" x14ac:dyDescent="0.25">
      <c r="A195" s="260" t="s">
        <v>181</v>
      </c>
      <c r="B195" s="260" t="s">
        <v>106</v>
      </c>
      <c r="C195" s="260" t="s">
        <v>179</v>
      </c>
      <c r="D195" s="260">
        <v>4</v>
      </c>
      <c r="E195" s="260">
        <v>152406</v>
      </c>
      <c r="F195" s="260">
        <f>VLOOKUP(A195,'&lt;10km distance to work'!$A$1:$L$349, 12, "false")</f>
        <v>45564</v>
      </c>
      <c r="G195" s="260">
        <f>VLOOKUP(A195,'8-9 year olds'!A$10:B$335,2,"false")</f>
        <v>2861</v>
      </c>
    </row>
    <row r="196" spans="1:7" x14ac:dyDescent="0.25">
      <c r="A196" s="260" t="s">
        <v>262</v>
      </c>
      <c r="B196" s="260" t="s">
        <v>112</v>
      </c>
      <c r="C196" s="260" t="s">
        <v>179</v>
      </c>
      <c r="D196" s="260">
        <v>4</v>
      </c>
      <c r="E196" s="260">
        <v>89973</v>
      </c>
      <c r="F196" s="260">
        <f>VLOOKUP(A196,'&lt;10km distance to work'!$A$1:$L$349, 12, "false")</f>
        <v>22851</v>
      </c>
      <c r="G196" s="260">
        <f>VLOOKUP(A196,'8-9 year olds'!A$10:B$335,2,"false")</f>
        <v>2060</v>
      </c>
    </row>
    <row r="197" spans="1:7" x14ac:dyDescent="0.25">
      <c r="A197" s="260" t="s">
        <v>256</v>
      </c>
      <c r="B197" s="260" t="s">
        <v>123</v>
      </c>
      <c r="C197" s="260" t="s">
        <v>179</v>
      </c>
      <c r="D197" s="260">
        <v>4</v>
      </c>
      <c r="E197" s="260">
        <v>188371</v>
      </c>
      <c r="F197" s="260">
        <f>VLOOKUP(A197,'&lt;10km distance to work'!$A$1:$L$349, 12, "false")</f>
        <v>55514</v>
      </c>
      <c r="G197" s="260">
        <f>VLOOKUP(A197,'8-9 year olds'!A$10:B$335,2,"false")</f>
        <v>4336</v>
      </c>
    </row>
    <row r="198" spans="1:7" x14ac:dyDescent="0.25">
      <c r="A198" s="260" t="s">
        <v>219</v>
      </c>
      <c r="B198" s="260" t="s">
        <v>187</v>
      </c>
      <c r="C198" s="260" t="s">
        <v>179</v>
      </c>
      <c r="D198" s="260">
        <v>4</v>
      </c>
      <c r="E198" s="260">
        <v>258592</v>
      </c>
      <c r="F198" s="260">
        <f>VLOOKUP(A198,'&lt;10km distance to work'!$A$1:$L$349, 12, "false")</f>
        <v>85903</v>
      </c>
      <c r="G198" s="260">
        <f>VLOOKUP(A198,'8-9 year olds'!A$10:B$335,2,"false")</f>
        <v>4991</v>
      </c>
    </row>
    <row r="199" spans="1:7" x14ac:dyDescent="0.25">
      <c r="A199" s="260" t="s">
        <v>260</v>
      </c>
      <c r="B199" s="260" t="s">
        <v>187</v>
      </c>
      <c r="C199" s="260" t="s">
        <v>179</v>
      </c>
      <c r="D199" s="260">
        <v>4</v>
      </c>
      <c r="E199" s="260">
        <v>148794</v>
      </c>
      <c r="F199" s="260">
        <f>VLOOKUP(A199,'&lt;10km distance to work'!$A$1:$L$349, 12, "false")</f>
        <v>47541</v>
      </c>
      <c r="G199" s="260">
        <f>VLOOKUP(A199,'8-9 year olds'!A$10:B$335,2,"false")</f>
        <v>2896</v>
      </c>
    </row>
    <row r="200" spans="1:7" x14ac:dyDescent="0.25">
      <c r="A200" s="260" t="s">
        <v>190</v>
      </c>
      <c r="B200" s="260" t="s">
        <v>106</v>
      </c>
      <c r="C200" s="260" t="s">
        <v>179</v>
      </c>
      <c r="D200" s="260">
        <v>4</v>
      </c>
      <c r="E200" s="260">
        <v>206670</v>
      </c>
      <c r="F200" s="260">
        <f>VLOOKUP(A200,'&lt;10km distance to work'!$A$1:$L$349, 12, "false")</f>
        <v>62572</v>
      </c>
      <c r="G200" s="260">
        <f>VLOOKUP(A200,'8-9 year olds'!A$10:B$335,2,"false")</f>
        <v>4061</v>
      </c>
    </row>
    <row r="201" spans="1:7" x14ac:dyDescent="0.25">
      <c r="A201" s="260" t="s">
        <v>211</v>
      </c>
      <c r="B201" s="260" t="s">
        <v>112</v>
      </c>
      <c r="C201" s="260" t="s">
        <v>179</v>
      </c>
      <c r="D201" s="260">
        <v>4</v>
      </c>
      <c r="E201" s="260">
        <v>140002</v>
      </c>
      <c r="F201" s="260">
        <f>VLOOKUP(A201,'&lt;10km distance to work'!$A$1:$L$349, 12, "false")</f>
        <v>41103</v>
      </c>
      <c r="G201" s="260">
        <f>VLOOKUP(A201,'8-9 year olds'!A$10:B$335,2,"false")</f>
        <v>3005</v>
      </c>
    </row>
    <row r="202" spans="1:7" x14ac:dyDescent="0.25">
      <c r="A202" s="260" t="s">
        <v>339</v>
      </c>
      <c r="B202" s="260" t="s">
        <v>106</v>
      </c>
      <c r="C202" s="260" t="s">
        <v>333</v>
      </c>
      <c r="D202" s="260">
        <v>2</v>
      </c>
      <c r="E202" s="260">
        <v>119037</v>
      </c>
      <c r="F202" s="260">
        <f>VLOOKUP(A202,'&lt;10km distance to work'!$A$1:$L$349, 12, "false")</f>
        <v>21802</v>
      </c>
      <c r="G202" s="260">
        <f>VLOOKUP(A202,'8-9 year olds'!A$10:B$335,2,"false")</f>
        <v>2526</v>
      </c>
    </row>
    <row r="203" spans="1:7" x14ac:dyDescent="0.25">
      <c r="A203" s="260" t="s">
        <v>208</v>
      </c>
      <c r="B203" s="260" t="s">
        <v>106</v>
      </c>
      <c r="C203" s="260" t="s">
        <v>179</v>
      </c>
      <c r="D203" s="260">
        <v>4</v>
      </c>
      <c r="E203" s="260">
        <v>158621</v>
      </c>
      <c r="F203" s="260">
        <f>VLOOKUP(A203,'&lt;10km distance to work'!$A$1:$L$349, 12, "false")</f>
        <v>45466</v>
      </c>
      <c r="G203" s="260">
        <f>VLOOKUP(A203,'8-9 year olds'!A$10:B$335,2,"false")</f>
        <v>3093</v>
      </c>
    </row>
    <row r="204" spans="1:7" x14ac:dyDescent="0.25">
      <c r="A204" s="260" t="s">
        <v>118</v>
      </c>
      <c r="B204" s="260" t="s">
        <v>84</v>
      </c>
      <c r="C204" s="260" t="s">
        <v>85</v>
      </c>
      <c r="D204" s="260">
        <v>6</v>
      </c>
      <c r="E204" s="260">
        <v>288850</v>
      </c>
      <c r="F204" s="260">
        <f>VLOOKUP(A204,'&lt;10km distance to work'!$A$1:$L$349, 12, "false")</f>
        <v>48979</v>
      </c>
      <c r="G204" s="260">
        <f>VLOOKUP(A204,'8-9 year olds'!A$10:B$335,2,"false")</f>
        <v>7363</v>
      </c>
    </row>
    <row r="205" spans="1:7" x14ac:dyDescent="0.25">
      <c r="A205" s="260" t="s">
        <v>294</v>
      </c>
      <c r="B205" s="260" t="s">
        <v>102</v>
      </c>
      <c r="C205" s="260" t="s">
        <v>278</v>
      </c>
      <c r="D205" s="260">
        <v>3</v>
      </c>
      <c r="E205" s="260">
        <v>134960</v>
      </c>
      <c r="F205" s="260">
        <f>VLOOKUP(A205,'&lt;10km distance to work'!$A$1:$L$349, 12, "false")</f>
        <v>28687</v>
      </c>
      <c r="G205" s="260">
        <f>VLOOKUP(A205,'8-9 year olds'!A$10:B$335,2,"false")</f>
        <v>2736</v>
      </c>
    </row>
    <row r="206" spans="1:7" x14ac:dyDescent="0.25">
      <c r="A206" s="260" t="s">
        <v>227</v>
      </c>
      <c r="B206" s="260" t="s">
        <v>137</v>
      </c>
      <c r="C206" s="260" t="s">
        <v>179</v>
      </c>
      <c r="D206" s="260">
        <v>4</v>
      </c>
      <c r="E206" s="260">
        <v>84505</v>
      </c>
      <c r="F206" s="260">
        <f>VLOOKUP(A206,'&lt;10km distance to work'!$A$1:$L$349, 12, "false")</f>
        <v>23637</v>
      </c>
      <c r="G206" s="260">
        <f>VLOOKUP(A206,'8-9 year olds'!A$10:B$335,2,"false")</f>
        <v>1822</v>
      </c>
    </row>
    <row r="207" spans="1:7" x14ac:dyDescent="0.25">
      <c r="A207" s="260" t="s">
        <v>213</v>
      </c>
      <c r="B207" s="260" t="s">
        <v>106</v>
      </c>
      <c r="C207" s="260" t="s">
        <v>179</v>
      </c>
      <c r="D207" s="260">
        <v>4</v>
      </c>
      <c r="E207" s="260">
        <v>140928</v>
      </c>
      <c r="F207" s="260">
        <f>VLOOKUP(A207,'&lt;10km distance to work'!$A$1:$L$349, 12, "false")</f>
        <v>31516</v>
      </c>
      <c r="G207" s="260">
        <f>VLOOKUP(A207,'8-9 year olds'!A$10:B$335,2,"false")</f>
        <v>3113</v>
      </c>
    </row>
    <row r="208" spans="1:7" x14ac:dyDescent="0.25">
      <c r="A208" s="260" t="s">
        <v>334</v>
      </c>
      <c r="B208" s="260" t="s">
        <v>106</v>
      </c>
      <c r="C208" s="260" t="s">
        <v>333</v>
      </c>
      <c r="D208" s="260">
        <v>2</v>
      </c>
      <c r="E208" s="260">
        <v>115800</v>
      </c>
      <c r="F208" s="260">
        <f>VLOOKUP(A208,'&lt;10km distance to work'!$A$1:$L$349, 12, "false")</f>
        <v>21903</v>
      </c>
      <c r="G208" s="260">
        <f>VLOOKUP(A208,'8-9 year olds'!A$10:B$335,2,"false")</f>
        <v>2255</v>
      </c>
    </row>
    <row r="209" spans="1:7" x14ac:dyDescent="0.25">
      <c r="A209" s="260" t="s">
        <v>92</v>
      </c>
      <c r="B209" s="260" t="s">
        <v>84</v>
      </c>
      <c r="C209" s="260" t="s">
        <v>85</v>
      </c>
      <c r="D209" s="260">
        <v>6</v>
      </c>
      <c r="E209" s="260">
        <v>191138</v>
      </c>
      <c r="F209" s="260">
        <f>VLOOKUP(A209,'&lt;10km distance to work'!$A$1:$L$349, 12, "false")</f>
        <v>40493</v>
      </c>
      <c r="G209" s="260">
        <f>VLOOKUP(A209,'8-9 year olds'!A$10:B$335,2,"false")</f>
        <v>4121</v>
      </c>
    </row>
    <row r="210" spans="1:7" x14ac:dyDescent="0.25">
      <c r="A210" s="260" t="s">
        <v>363</v>
      </c>
      <c r="B210" s="260" t="s">
        <v>170</v>
      </c>
      <c r="C210" s="260" t="s">
        <v>333</v>
      </c>
      <c r="D210" s="260">
        <v>2</v>
      </c>
      <c r="E210" s="260">
        <v>116878</v>
      </c>
      <c r="F210" s="260">
        <f>VLOOKUP(A210,'&lt;10km distance to work'!$A$1:$L$349, 12, "false")</f>
        <v>22062</v>
      </c>
      <c r="G210" s="260">
        <f>VLOOKUP(A210,'8-9 year olds'!A$10:B$335,2,"false")</f>
        <v>2454</v>
      </c>
    </row>
    <row r="211" spans="1:7" x14ac:dyDescent="0.25">
      <c r="A211" s="260" t="s">
        <v>165</v>
      </c>
      <c r="B211" s="260" t="s">
        <v>112</v>
      </c>
      <c r="C211" s="260" t="s">
        <v>85</v>
      </c>
      <c r="D211" s="260">
        <v>6</v>
      </c>
      <c r="E211" s="260">
        <v>212137</v>
      </c>
      <c r="F211" s="260">
        <f>VLOOKUP(A211,'&lt;10km distance to work'!$A$1:$L$349, 12, "false")</f>
        <v>54872</v>
      </c>
      <c r="G211" s="260">
        <f>VLOOKUP(A211,'8-9 year olds'!A$10:B$335,2,"false")</f>
        <v>4971</v>
      </c>
    </row>
    <row r="212" spans="1:7" x14ac:dyDescent="0.25">
      <c r="A212" s="260" t="s">
        <v>218</v>
      </c>
      <c r="B212" s="260" t="s">
        <v>123</v>
      </c>
      <c r="C212" s="260" t="s">
        <v>179</v>
      </c>
      <c r="D212" s="260">
        <v>4</v>
      </c>
      <c r="E212" s="260">
        <v>83955</v>
      </c>
      <c r="F212" s="260">
        <f>VLOOKUP(A212,'&lt;10km distance to work'!$A$1:$L$349, 12, "false")</f>
        <v>18372</v>
      </c>
      <c r="G212" s="260">
        <f>VLOOKUP(A212,'8-9 year olds'!A$10:B$335,2,"false")</f>
        <v>1760</v>
      </c>
    </row>
    <row r="213" spans="1:7" x14ac:dyDescent="0.25">
      <c r="A213" s="260" t="s">
        <v>242</v>
      </c>
      <c r="B213" s="260" t="s">
        <v>112</v>
      </c>
      <c r="C213" s="260" t="s">
        <v>179</v>
      </c>
      <c r="D213" s="260">
        <v>4</v>
      </c>
      <c r="E213" s="260">
        <v>68698</v>
      </c>
      <c r="F213" s="260">
        <f>VLOOKUP(A213,'&lt;10km distance to work'!$A$1:$L$349, 12, "false")</f>
        <v>14457</v>
      </c>
      <c r="G213" s="260">
        <f>VLOOKUP(A213,'8-9 year olds'!A$10:B$335,2,"false")</f>
        <v>1563</v>
      </c>
    </row>
    <row r="214" spans="1:7" x14ac:dyDescent="0.25">
      <c r="A214" s="260" t="s">
        <v>376</v>
      </c>
      <c r="B214" s="260" t="s">
        <v>106</v>
      </c>
      <c r="C214" s="260" t="s">
        <v>375</v>
      </c>
      <c r="D214" s="260">
        <v>1</v>
      </c>
      <c r="E214" s="260">
        <v>107945</v>
      </c>
      <c r="F214" s="260">
        <f>VLOOKUP(A214,'&lt;10km distance to work'!$A$1:$L$349, 12, "false")</f>
        <v>22123</v>
      </c>
      <c r="G214" s="260">
        <f>VLOOKUP(A214,'8-9 year olds'!A$10:B$335,2,"false")</f>
        <v>2230</v>
      </c>
    </row>
    <row r="215" spans="1:7" x14ac:dyDescent="0.25">
      <c r="A215" s="260" t="s">
        <v>176</v>
      </c>
      <c r="B215" s="260" t="s">
        <v>135</v>
      </c>
      <c r="C215" s="260" t="s">
        <v>168</v>
      </c>
      <c r="D215" s="260">
        <v>5</v>
      </c>
      <c r="E215" s="260">
        <v>258817</v>
      </c>
      <c r="F215" s="260">
        <f>VLOOKUP(A215,'&lt;10km distance to work'!$A$1:$L$349, 12, "false")</f>
        <v>64490</v>
      </c>
      <c r="G215" s="260">
        <f>VLOOKUP(A215,'8-9 year olds'!A$10:B$335,2,"false")</f>
        <v>5722</v>
      </c>
    </row>
    <row r="216" spans="1:7" x14ac:dyDescent="0.25">
      <c r="A216" s="260" t="s">
        <v>258</v>
      </c>
      <c r="B216" s="260" t="s">
        <v>137</v>
      </c>
      <c r="C216" s="260" t="s">
        <v>179</v>
      </c>
      <c r="D216" s="260">
        <v>4</v>
      </c>
      <c r="E216" s="260">
        <v>101819</v>
      </c>
      <c r="F216" s="260">
        <f>VLOOKUP(A216,'&lt;10km distance to work'!$A$1:$L$349, 12, "false")</f>
        <v>25305</v>
      </c>
      <c r="G216" s="260">
        <f>VLOOKUP(A216,'8-9 year olds'!A$10:B$335,2,"false")</f>
        <v>2165</v>
      </c>
    </row>
    <row r="217" spans="1:7" x14ac:dyDescent="0.25">
      <c r="A217" s="260" t="s">
        <v>145</v>
      </c>
      <c r="B217" s="260" t="s">
        <v>106</v>
      </c>
      <c r="C217" s="260" t="s">
        <v>85</v>
      </c>
      <c r="D217" s="260">
        <v>6</v>
      </c>
      <c r="E217" s="260">
        <v>83094</v>
      </c>
      <c r="F217" s="260">
        <f>VLOOKUP(A217,'&lt;10km distance to work'!$A$1:$L$349, 12, "false")</f>
        <v>19884</v>
      </c>
      <c r="G217" s="260">
        <f>VLOOKUP(A217,'8-9 year olds'!A$10:B$335,2,"false")</f>
        <v>1537</v>
      </c>
    </row>
    <row r="218" spans="1:7" x14ac:dyDescent="0.25">
      <c r="A218" s="260" t="s">
        <v>377</v>
      </c>
      <c r="B218" s="260" t="s">
        <v>187</v>
      </c>
      <c r="C218" s="260" t="s">
        <v>375</v>
      </c>
      <c r="D218" s="260">
        <v>1</v>
      </c>
      <c r="E218" s="260">
        <v>110326</v>
      </c>
      <c r="F218" s="260">
        <f>VLOOKUP(A218,'&lt;10km distance to work'!$A$1:$L$349, 12, "false")</f>
        <v>22416</v>
      </c>
      <c r="G218" s="260">
        <f>VLOOKUP(A218,'8-9 year olds'!A$10:B$335,2,"false")</f>
        <v>2296</v>
      </c>
    </row>
    <row r="219" spans="1:7" x14ac:dyDescent="0.25">
      <c r="A219" s="260" t="s">
        <v>255</v>
      </c>
      <c r="B219" s="260" t="s">
        <v>106</v>
      </c>
      <c r="C219" s="260" t="s">
        <v>179</v>
      </c>
      <c r="D219" s="260">
        <v>4</v>
      </c>
      <c r="E219" s="260">
        <v>94897</v>
      </c>
      <c r="F219" s="260">
        <f>VLOOKUP(A219,'&lt;10km distance to work'!$A$1:$L$349, 12, "false")</f>
        <v>26628</v>
      </c>
      <c r="G219" s="260">
        <f>VLOOKUP(A219,'8-9 year olds'!A$10:B$335,2,"false")</f>
        <v>2018</v>
      </c>
    </row>
    <row r="220" spans="1:7" x14ac:dyDescent="0.25">
      <c r="A220" s="260" t="s">
        <v>385</v>
      </c>
      <c r="B220" s="260" t="s">
        <v>112</v>
      </c>
      <c r="C220" s="260" t="s">
        <v>375</v>
      </c>
      <c r="D220" s="260">
        <v>1</v>
      </c>
      <c r="E220" s="260">
        <v>103593</v>
      </c>
      <c r="F220" s="260">
        <f>VLOOKUP(A220,'&lt;10km distance to work'!$A$1:$L$349, 12, "false")</f>
        <v>22428</v>
      </c>
      <c r="G220" s="260">
        <f>VLOOKUP(A220,'8-9 year olds'!A$10:B$335,2,"false")</f>
        <v>1907</v>
      </c>
    </row>
    <row r="221" spans="1:7" x14ac:dyDescent="0.25">
      <c r="A221" s="260" t="s">
        <v>346</v>
      </c>
      <c r="B221" s="260" t="s">
        <v>106</v>
      </c>
      <c r="C221" s="260" t="s">
        <v>333</v>
      </c>
      <c r="D221" s="260">
        <v>2</v>
      </c>
      <c r="E221" s="260">
        <v>133173</v>
      </c>
      <c r="F221" s="260">
        <f>VLOOKUP(A221,'&lt;10km distance to work'!$A$1:$L$349, 12, "false")</f>
        <v>22742</v>
      </c>
      <c r="G221" s="260">
        <f>VLOOKUP(A221,'8-9 year olds'!A$10:B$335,2,"false")</f>
        <v>2872</v>
      </c>
    </row>
    <row r="222" spans="1:7" x14ac:dyDescent="0.25">
      <c r="A222" s="260" t="s">
        <v>154</v>
      </c>
      <c r="B222" s="260" t="s">
        <v>112</v>
      </c>
      <c r="C222" s="260" t="s">
        <v>85</v>
      </c>
      <c r="D222" s="260">
        <v>6</v>
      </c>
      <c r="E222" s="260">
        <v>238674</v>
      </c>
      <c r="F222" s="260">
        <f>VLOOKUP(A222,'&lt;10km distance to work'!$A$1:$L$349, 12, "false")</f>
        <v>68197</v>
      </c>
      <c r="G222" s="260">
        <f>VLOOKUP(A222,'8-9 year olds'!A$10:B$335,2,"false")</f>
        <v>4865</v>
      </c>
    </row>
    <row r="223" spans="1:7" x14ac:dyDescent="0.25">
      <c r="A223" s="260" t="s">
        <v>166</v>
      </c>
      <c r="B223" s="260" t="s">
        <v>137</v>
      </c>
      <c r="C223" s="260" t="s">
        <v>85</v>
      </c>
      <c r="D223" s="260">
        <v>6</v>
      </c>
      <c r="E223" s="260">
        <v>313980</v>
      </c>
      <c r="F223" s="260">
        <f>VLOOKUP(A223,'&lt;10km distance to work'!$A$1:$L$349, 12, "false")</f>
        <v>88717</v>
      </c>
      <c r="G223" s="260">
        <f>VLOOKUP(A223,'8-9 year olds'!A$10:B$335,2,"false")</f>
        <v>7665</v>
      </c>
    </row>
    <row r="224" spans="1:7" x14ac:dyDescent="0.25">
      <c r="A224" s="260" t="s">
        <v>287</v>
      </c>
      <c r="B224" s="260" t="s">
        <v>135</v>
      </c>
      <c r="C224" s="260" t="s">
        <v>278</v>
      </c>
      <c r="D224" s="260">
        <v>3</v>
      </c>
      <c r="E224" s="260">
        <v>108330</v>
      </c>
      <c r="F224" s="260">
        <f>VLOOKUP(A224,'&lt;10km distance to work'!$A$1:$L$349, 12, "false")</f>
        <v>27679</v>
      </c>
      <c r="G224" s="260">
        <f>VLOOKUP(A224,'8-9 year olds'!A$10:B$335,2,"false")</f>
        <v>1979</v>
      </c>
    </row>
    <row r="225" spans="1:7" x14ac:dyDescent="0.25">
      <c r="A225" s="260" t="s">
        <v>337</v>
      </c>
      <c r="B225" s="260" t="s">
        <v>187</v>
      </c>
      <c r="C225" s="260" t="s">
        <v>333</v>
      </c>
      <c r="D225" s="260">
        <v>2</v>
      </c>
      <c r="E225" s="260">
        <v>93839</v>
      </c>
      <c r="F225" s="260">
        <f>VLOOKUP(A225,'&lt;10km distance to work'!$A$1:$L$349, 12, "false")</f>
        <v>22763</v>
      </c>
      <c r="G225" s="260">
        <f>VLOOKUP(A225,'8-9 year olds'!A$10:B$335,2,"false")</f>
        <v>1871</v>
      </c>
    </row>
    <row r="226" spans="1:7" x14ac:dyDescent="0.25">
      <c r="A226" s="260" t="s">
        <v>139</v>
      </c>
      <c r="B226" s="260" t="s">
        <v>112</v>
      </c>
      <c r="C226" s="260" t="s">
        <v>85</v>
      </c>
      <c r="D226" s="260">
        <v>6</v>
      </c>
      <c r="E226" s="260">
        <v>273372</v>
      </c>
      <c r="F226" s="260">
        <f>VLOOKUP(A226,'&lt;10km distance to work'!$A$1:$L$349, 12, "false")</f>
        <v>65262</v>
      </c>
      <c r="G226" s="260">
        <f>VLOOKUP(A226,'8-9 year olds'!A$10:B$335,2,"false")</f>
        <v>5467</v>
      </c>
    </row>
    <row r="227" spans="1:7" x14ac:dyDescent="0.25">
      <c r="A227" s="260" t="s">
        <v>371</v>
      </c>
      <c r="B227" s="260" t="s">
        <v>170</v>
      </c>
      <c r="C227" s="260" t="s">
        <v>333</v>
      </c>
      <c r="D227" s="260">
        <v>2</v>
      </c>
      <c r="E227" s="260">
        <v>106527</v>
      </c>
      <c r="F227" s="260">
        <f>VLOOKUP(A227,'&lt;10km distance to work'!$A$1:$L$349, 12, "false")</f>
        <v>23312</v>
      </c>
      <c r="G227" s="260">
        <f>VLOOKUP(A227,'8-9 year olds'!A$10:B$335,2,"false")</f>
        <v>2142</v>
      </c>
    </row>
    <row r="228" spans="1:7" x14ac:dyDescent="0.25">
      <c r="A228" s="260" t="s">
        <v>404</v>
      </c>
      <c r="B228" s="260" t="s">
        <v>106</v>
      </c>
      <c r="C228" s="260" t="s">
        <v>375</v>
      </c>
      <c r="D228" s="260">
        <v>1</v>
      </c>
      <c r="E228" s="260">
        <v>152777</v>
      </c>
      <c r="F228" s="260">
        <f>VLOOKUP(A228,'&lt;10km distance to work'!$A$1:$L$349, 12, "false")</f>
        <v>23364</v>
      </c>
      <c r="G228" s="260">
        <f>VLOOKUP(A228,'8-9 year olds'!A$10:B$335,2,"false")</f>
        <v>3234</v>
      </c>
    </row>
    <row r="229" spans="1:7" x14ac:dyDescent="0.25">
      <c r="A229" s="260" t="s">
        <v>167</v>
      </c>
      <c r="B229" s="260" t="s">
        <v>135</v>
      </c>
      <c r="C229" s="260" t="s">
        <v>168</v>
      </c>
      <c r="D229" s="260">
        <v>5</v>
      </c>
      <c r="E229" s="260">
        <v>560199</v>
      </c>
      <c r="F229" s="260">
        <f>VLOOKUP(A229,'&lt;10km distance to work'!$A$1:$L$349, 12, "false")</f>
        <v>159356</v>
      </c>
      <c r="G229" s="260">
        <f>VLOOKUP(A229,'8-9 year olds'!A$10:B$335,2,"false")</f>
        <v>11512</v>
      </c>
    </row>
    <row r="230" spans="1:7" x14ac:dyDescent="0.25">
      <c r="A230" s="260" t="s">
        <v>295</v>
      </c>
      <c r="B230" s="260" t="s">
        <v>106</v>
      </c>
      <c r="C230" s="260" t="s">
        <v>278</v>
      </c>
      <c r="D230" s="260">
        <v>3</v>
      </c>
      <c r="E230" s="260">
        <v>108767</v>
      </c>
      <c r="F230" s="260">
        <f>VLOOKUP(A230,'&lt;10km distance to work'!$A$1:$L$349, 12, "false")</f>
        <v>21648</v>
      </c>
      <c r="G230" s="260">
        <f>VLOOKUP(A230,'8-9 year olds'!A$10:B$335,2,"false")</f>
        <v>2242</v>
      </c>
    </row>
    <row r="231" spans="1:7" x14ac:dyDescent="0.25">
      <c r="A231" s="260" t="s">
        <v>380</v>
      </c>
      <c r="B231" s="260" t="s">
        <v>170</v>
      </c>
      <c r="C231" s="260" t="s">
        <v>375</v>
      </c>
      <c r="D231" s="260">
        <v>1</v>
      </c>
      <c r="E231" s="260">
        <v>136799</v>
      </c>
      <c r="F231" s="260">
        <f>VLOOKUP(A231,'&lt;10km distance to work'!$A$1:$L$349, 12, "false")</f>
        <v>23522</v>
      </c>
      <c r="G231" s="260">
        <f>VLOOKUP(A231,'8-9 year olds'!A$10:B$335,2,"false")</f>
        <v>2362</v>
      </c>
    </row>
    <row r="232" spans="1:7" x14ac:dyDescent="0.25">
      <c r="A232" s="260" t="s">
        <v>254</v>
      </c>
      <c r="B232" s="260" t="s">
        <v>106</v>
      </c>
      <c r="C232" s="260" t="s">
        <v>179</v>
      </c>
      <c r="D232" s="260">
        <v>4</v>
      </c>
      <c r="E232" s="260">
        <v>142672</v>
      </c>
      <c r="F232" s="260">
        <f>VLOOKUP(A232,'&lt;10km distance to work'!$A$1:$L$349, 12, "false")</f>
        <v>36452</v>
      </c>
      <c r="G232" s="260">
        <f>VLOOKUP(A232,'8-9 year olds'!A$10:B$335,2,"false")</f>
        <v>3718</v>
      </c>
    </row>
    <row r="233" spans="1:7" x14ac:dyDescent="0.25">
      <c r="A233" s="260" t="s">
        <v>161</v>
      </c>
      <c r="B233" s="260" t="s">
        <v>137</v>
      </c>
      <c r="C233" s="260" t="s">
        <v>85</v>
      </c>
      <c r="D233" s="260">
        <v>6</v>
      </c>
      <c r="E233" s="260">
        <v>209140</v>
      </c>
      <c r="F233" s="260">
        <f>VLOOKUP(A233,'&lt;10km distance to work'!$A$1:$L$349, 12, "false")</f>
        <v>51637</v>
      </c>
      <c r="G233" s="260">
        <f>VLOOKUP(A233,'8-9 year olds'!A$10:B$335,2,"false")</f>
        <v>4612</v>
      </c>
    </row>
    <row r="234" spans="1:7" x14ac:dyDescent="0.25">
      <c r="A234" s="260" t="s">
        <v>301</v>
      </c>
      <c r="B234" s="260" t="s">
        <v>106</v>
      </c>
      <c r="C234" s="260" t="s">
        <v>278</v>
      </c>
      <c r="D234" s="260">
        <v>3</v>
      </c>
      <c r="E234" s="260">
        <v>68128</v>
      </c>
      <c r="F234" s="260">
        <f>VLOOKUP(A234,'&lt;10km distance to work'!$A$1:$L$349, 12, "false")</f>
        <v>13079</v>
      </c>
      <c r="G234" s="260">
        <f>VLOOKUP(A234,'8-9 year olds'!A$10:B$335,2,"false")</f>
        <v>1526</v>
      </c>
    </row>
    <row r="235" spans="1:7" x14ac:dyDescent="0.25">
      <c r="A235" s="260" t="s">
        <v>420</v>
      </c>
      <c r="B235" s="260" t="s">
        <v>137</v>
      </c>
      <c r="C235" s="260" t="s">
        <v>375</v>
      </c>
      <c r="D235" s="260">
        <v>1</v>
      </c>
      <c r="E235" s="260">
        <v>118906</v>
      </c>
      <c r="F235" s="260">
        <f>VLOOKUP(A235,'&lt;10km distance to work'!$A$1:$L$349, 12, "false")</f>
        <v>23667</v>
      </c>
      <c r="G235" s="260">
        <f>VLOOKUP(A235,'8-9 year olds'!A$10:B$335,2,"false")</f>
        <v>2353</v>
      </c>
    </row>
    <row r="236" spans="1:7" x14ac:dyDescent="0.25">
      <c r="A236" s="260" t="s">
        <v>315</v>
      </c>
      <c r="B236" s="260" t="s">
        <v>170</v>
      </c>
      <c r="C236" s="260" t="s">
        <v>278</v>
      </c>
      <c r="D236" s="260">
        <v>3</v>
      </c>
      <c r="E236" s="260">
        <v>97111</v>
      </c>
      <c r="F236" s="260">
        <f>VLOOKUP(A236,'&lt;10km distance to work'!$A$1:$L$349, 12, "false")</f>
        <v>23160</v>
      </c>
      <c r="G236" s="260">
        <f>VLOOKUP(A236,'8-9 year olds'!A$10:B$335,2,"false")</f>
        <v>2145</v>
      </c>
    </row>
    <row r="237" spans="1:7" x14ac:dyDescent="0.25">
      <c r="A237" s="260" t="s">
        <v>238</v>
      </c>
      <c r="B237" s="260" t="s">
        <v>187</v>
      </c>
      <c r="C237" s="260" t="s">
        <v>179</v>
      </c>
      <c r="D237" s="260">
        <v>4</v>
      </c>
      <c r="E237" s="260">
        <v>268951</v>
      </c>
      <c r="F237" s="260">
        <f>VLOOKUP(A237,'&lt;10km distance to work'!$A$1:$L$349, 12, "false")</f>
        <v>78073</v>
      </c>
      <c r="G237" s="260">
        <f>VLOOKUP(A237,'8-9 year olds'!A$10:B$335,2,"false")</f>
        <v>5641</v>
      </c>
    </row>
    <row r="238" spans="1:7" x14ac:dyDescent="0.25">
      <c r="A238" s="260" t="s">
        <v>409</v>
      </c>
      <c r="B238" s="260" t="s">
        <v>123</v>
      </c>
      <c r="C238" s="260" t="s">
        <v>375</v>
      </c>
      <c r="D238" s="260">
        <v>1</v>
      </c>
      <c r="E238" s="260">
        <v>127682</v>
      </c>
      <c r="F238" s="260">
        <f>VLOOKUP(A238,'&lt;10km distance to work'!$A$1:$L$349, 12, "false")</f>
        <v>23700</v>
      </c>
      <c r="G238" s="260">
        <f>VLOOKUP(A238,'8-9 year olds'!A$10:B$335,2,"false")</f>
        <v>2512</v>
      </c>
    </row>
    <row r="239" spans="1:7" x14ac:dyDescent="0.25">
      <c r="A239" s="260" t="s">
        <v>336</v>
      </c>
      <c r="B239" s="260" t="s">
        <v>187</v>
      </c>
      <c r="C239" s="260" t="s">
        <v>333</v>
      </c>
      <c r="D239" s="260">
        <v>2</v>
      </c>
      <c r="E239" s="260">
        <v>135046</v>
      </c>
      <c r="F239" s="260">
        <f>VLOOKUP(A239,'&lt;10km distance to work'!$A$1:$L$349, 12, "false")</f>
        <v>23733</v>
      </c>
      <c r="G239" s="260">
        <f>VLOOKUP(A239,'8-9 year olds'!A$10:B$335,2,"false")</f>
        <v>2374</v>
      </c>
    </row>
    <row r="240" spans="1:7" x14ac:dyDescent="0.25">
      <c r="A240" s="260" t="s">
        <v>357</v>
      </c>
      <c r="B240" s="260" t="s">
        <v>170</v>
      </c>
      <c r="C240" s="260" t="s">
        <v>333</v>
      </c>
      <c r="D240" s="260">
        <v>2</v>
      </c>
      <c r="E240" s="260">
        <v>113704</v>
      </c>
      <c r="F240" s="260">
        <f>VLOOKUP(A240,'&lt;10km distance to work'!$A$1:$L$349, 12, "false")</f>
        <v>23762</v>
      </c>
      <c r="G240" s="260">
        <f>VLOOKUP(A240,'8-9 year olds'!A$10:B$335,2,"false")</f>
        <v>2277</v>
      </c>
    </row>
    <row r="241" spans="1:7" x14ac:dyDescent="0.25">
      <c r="A241" s="260" t="s">
        <v>373</v>
      </c>
      <c r="B241" s="260" t="s">
        <v>187</v>
      </c>
      <c r="C241" s="260" t="s">
        <v>333</v>
      </c>
      <c r="D241" s="260">
        <v>2</v>
      </c>
      <c r="E241" s="260">
        <v>117441</v>
      </c>
      <c r="F241" s="260">
        <f>VLOOKUP(A241,'&lt;10km distance to work'!$A$1:$L$349, 12, "false")</f>
        <v>23845</v>
      </c>
      <c r="G241" s="260">
        <f>VLOOKUP(A241,'8-9 year olds'!A$10:B$335,2,"false")</f>
        <v>2348</v>
      </c>
    </row>
    <row r="242" spans="1:7" x14ac:dyDescent="0.25">
      <c r="A242" s="260" t="s">
        <v>367</v>
      </c>
      <c r="B242" s="260" t="s">
        <v>123</v>
      </c>
      <c r="C242" s="260" t="s">
        <v>333</v>
      </c>
      <c r="D242" s="260">
        <v>2</v>
      </c>
      <c r="E242" s="260">
        <v>139037</v>
      </c>
      <c r="F242" s="260">
        <f>VLOOKUP(A242,'&lt;10km distance to work'!$A$1:$L$349, 12, "false")</f>
        <v>23889</v>
      </c>
      <c r="G242" s="260">
        <f>VLOOKUP(A242,'8-9 year olds'!A$10:B$335,2,"false")</f>
        <v>2562</v>
      </c>
    </row>
    <row r="243" spans="1:7" x14ac:dyDescent="0.25">
      <c r="A243" s="260" t="s">
        <v>383</v>
      </c>
      <c r="B243" s="260" t="s">
        <v>170</v>
      </c>
      <c r="C243" s="260" t="s">
        <v>375</v>
      </c>
      <c r="D243" s="260">
        <v>1</v>
      </c>
      <c r="E243" s="260">
        <v>109935</v>
      </c>
      <c r="F243" s="260">
        <f>VLOOKUP(A243,'&lt;10km distance to work'!$A$1:$L$349, 12, "false")</f>
        <v>23988</v>
      </c>
      <c r="G243" s="260">
        <f>VLOOKUP(A243,'8-9 year olds'!A$10:B$335,2,"false")</f>
        <v>2220</v>
      </c>
    </row>
    <row r="244" spans="1:7" x14ac:dyDescent="0.25">
      <c r="A244" s="260" t="s">
        <v>360</v>
      </c>
      <c r="B244" s="260" t="s">
        <v>112</v>
      </c>
      <c r="C244" s="260" t="s">
        <v>333</v>
      </c>
      <c r="D244" s="260">
        <v>2</v>
      </c>
      <c r="E244" s="260">
        <v>108167</v>
      </c>
      <c r="F244" s="260">
        <f>VLOOKUP(A244,'&lt;10km distance to work'!$A$1:$L$349, 12, "false")</f>
        <v>25384</v>
      </c>
      <c r="G244" s="260">
        <f>VLOOKUP(A244,'8-9 year olds'!A$10:B$335,2,"false")</f>
        <v>2010</v>
      </c>
    </row>
    <row r="245" spans="1:7" x14ac:dyDescent="0.25">
      <c r="A245" s="260" t="s">
        <v>209</v>
      </c>
      <c r="B245" s="260" t="s">
        <v>112</v>
      </c>
      <c r="C245" s="260" t="s">
        <v>179</v>
      </c>
      <c r="D245" s="260">
        <v>4</v>
      </c>
      <c r="E245" s="260">
        <v>108964</v>
      </c>
      <c r="F245" s="260">
        <f>VLOOKUP(A245,'&lt;10km distance to work'!$A$1:$L$349, 12, "false")</f>
        <v>34232</v>
      </c>
      <c r="G245" s="260">
        <f>VLOOKUP(A245,'8-9 year olds'!A$10:B$335,2,"false")</f>
        <v>2268</v>
      </c>
    </row>
    <row r="246" spans="1:7" x14ac:dyDescent="0.25">
      <c r="A246" s="260" t="s">
        <v>364</v>
      </c>
      <c r="B246" s="260" t="s">
        <v>123</v>
      </c>
      <c r="C246" s="260" t="s">
        <v>333</v>
      </c>
      <c r="D246" s="260">
        <v>2</v>
      </c>
      <c r="E246" s="260">
        <v>149150</v>
      </c>
      <c r="F246" s="260">
        <f>VLOOKUP(A246,'&lt;10km distance to work'!$A$1:$L$349, 12, "false")</f>
        <v>25513</v>
      </c>
      <c r="G246" s="260">
        <f>VLOOKUP(A246,'8-9 year olds'!A$10:B$335,2,"false")</f>
        <v>3384</v>
      </c>
    </row>
    <row r="247" spans="1:7" x14ac:dyDescent="0.25">
      <c r="A247" s="260" t="s">
        <v>329</v>
      </c>
      <c r="B247" s="260" t="s">
        <v>137</v>
      </c>
      <c r="C247" s="260" t="s">
        <v>278</v>
      </c>
      <c r="D247" s="260">
        <v>3</v>
      </c>
      <c r="E247" s="260">
        <v>110323</v>
      </c>
      <c r="F247" s="260">
        <f>VLOOKUP(A247,'&lt;10km distance to work'!$A$1:$L$349, 12, "false")</f>
        <v>24606</v>
      </c>
      <c r="G247" s="260">
        <f>VLOOKUP(A247,'8-9 year olds'!A$10:B$335,2,"false")</f>
        <v>2069</v>
      </c>
    </row>
    <row r="248" spans="1:7" x14ac:dyDescent="0.25">
      <c r="A248" s="260" t="s">
        <v>121</v>
      </c>
      <c r="B248" s="260" t="s">
        <v>102</v>
      </c>
      <c r="C248" s="260" t="s">
        <v>85</v>
      </c>
      <c r="D248" s="260">
        <v>6</v>
      </c>
      <c r="E248" s="260">
        <v>148384</v>
      </c>
      <c r="F248" s="260">
        <f>VLOOKUP(A248,'&lt;10km distance to work'!$A$1:$L$349, 12, "false")</f>
        <v>40974</v>
      </c>
      <c r="G248" s="260">
        <f>VLOOKUP(A248,'8-9 year olds'!A$10:B$335,2,"false")</f>
        <v>2932</v>
      </c>
    </row>
    <row r="249" spans="1:7" x14ac:dyDescent="0.25">
      <c r="A249" s="260" t="s">
        <v>191</v>
      </c>
      <c r="B249" s="260" t="s">
        <v>106</v>
      </c>
      <c r="C249" s="260" t="s">
        <v>179</v>
      </c>
      <c r="D249" s="260">
        <v>4</v>
      </c>
      <c r="E249" s="260">
        <v>239858</v>
      </c>
      <c r="F249" s="260">
        <f>VLOOKUP(A249,'&lt;10km distance to work'!$A$1:$L$349, 12, "false")</f>
        <v>73748</v>
      </c>
      <c r="G249" s="260">
        <f>VLOOKUP(A249,'8-9 year olds'!A$10:B$335,2,"false")</f>
        <v>4441</v>
      </c>
    </row>
    <row r="250" spans="1:7" x14ac:dyDescent="0.25">
      <c r="A250" s="260" t="s">
        <v>197</v>
      </c>
      <c r="B250" s="260" t="s">
        <v>123</v>
      </c>
      <c r="C250" s="260" t="s">
        <v>179</v>
      </c>
      <c r="D250" s="260">
        <v>4</v>
      </c>
      <c r="E250" s="260">
        <v>176236</v>
      </c>
      <c r="F250" s="260">
        <f>VLOOKUP(A250,'&lt;10km distance to work'!$A$1:$L$349, 12, "false")</f>
        <v>43189</v>
      </c>
      <c r="G250" s="260">
        <f>VLOOKUP(A250,'8-9 year olds'!A$10:B$335,2,"false")</f>
        <v>3715</v>
      </c>
    </row>
    <row r="251" spans="1:7" x14ac:dyDescent="0.25">
      <c r="A251" s="260" t="s">
        <v>93</v>
      </c>
      <c r="B251" s="260" t="s">
        <v>84</v>
      </c>
      <c r="C251" s="260" t="s">
        <v>85</v>
      </c>
      <c r="D251" s="260">
        <v>6</v>
      </c>
      <c r="E251" s="260">
        <v>298663</v>
      </c>
      <c r="F251" s="260">
        <f>VLOOKUP(A251,'&lt;10km distance to work'!$A$1:$L$349, 12, "false")</f>
        <v>103313</v>
      </c>
      <c r="G251" s="260">
        <f>VLOOKUP(A251,'8-9 year olds'!A$10:B$335,2,"false")</f>
        <v>5726</v>
      </c>
    </row>
    <row r="252" spans="1:7" x14ac:dyDescent="0.25">
      <c r="A252" s="260" t="s">
        <v>141</v>
      </c>
      <c r="B252" s="260" t="s">
        <v>106</v>
      </c>
      <c r="C252" s="260" t="s">
        <v>85</v>
      </c>
      <c r="D252" s="260">
        <v>6</v>
      </c>
      <c r="E252" s="260">
        <v>97371</v>
      </c>
      <c r="F252" s="260">
        <f>VLOOKUP(A252,'&lt;10km distance to work'!$A$1:$L$349, 12, "false")</f>
        <v>27903</v>
      </c>
      <c r="G252" s="260">
        <f>VLOOKUP(A252,'8-9 year olds'!A$10:B$335,2,"false")</f>
        <v>1965</v>
      </c>
    </row>
    <row r="253" spans="1:7" x14ac:dyDescent="0.25">
      <c r="A253" s="260" t="s">
        <v>206</v>
      </c>
      <c r="B253" s="260" t="s">
        <v>123</v>
      </c>
      <c r="C253" s="260" t="s">
        <v>179</v>
      </c>
      <c r="D253" s="260">
        <v>4</v>
      </c>
      <c r="E253" s="260">
        <v>143458</v>
      </c>
      <c r="F253" s="260">
        <f>VLOOKUP(A253,'&lt;10km distance to work'!$A$1:$L$349, 12, "false")</f>
        <v>27307</v>
      </c>
      <c r="G253" s="260">
        <f>VLOOKUP(A253,'8-9 year olds'!A$10:B$335,2,"false")</f>
        <v>3453</v>
      </c>
    </row>
    <row r="254" spans="1:7" x14ac:dyDescent="0.25">
      <c r="A254" s="260" t="s">
        <v>343</v>
      </c>
      <c r="B254" s="260" t="s">
        <v>106</v>
      </c>
      <c r="C254" s="260" t="s">
        <v>333</v>
      </c>
      <c r="D254" s="260">
        <v>2</v>
      </c>
      <c r="E254" s="260">
        <v>139274</v>
      </c>
      <c r="F254" s="260">
        <f>VLOOKUP(A254,'&lt;10km distance to work'!$A$1:$L$349, 12, "false")</f>
        <v>25557</v>
      </c>
      <c r="G254" s="260">
        <f>VLOOKUP(A254,'8-9 year olds'!A$10:B$335,2,"false")</f>
        <v>3173</v>
      </c>
    </row>
    <row r="255" spans="1:7" x14ac:dyDescent="0.25">
      <c r="A255" s="260" t="s">
        <v>129</v>
      </c>
      <c r="B255" s="260" t="s">
        <v>112</v>
      </c>
      <c r="C255" s="260" t="s">
        <v>85</v>
      </c>
      <c r="D255" s="260">
        <v>6</v>
      </c>
      <c r="E255" s="260">
        <v>176221</v>
      </c>
      <c r="F255" s="260">
        <f>VLOOKUP(A255,'&lt;10km distance to work'!$A$1:$L$349, 12, "false")</f>
        <v>45001</v>
      </c>
      <c r="G255" s="260">
        <f>VLOOKUP(A255,'8-9 year olds'!A$10:B$335,2,"false")</f>
        <v>3587</v>
      </c>
    </row>
    <row r="256" spans="1:7" x14ac:dyDescent="0.25">
      <c r="A256" s="260" t="s">
        <v>279</v>
      </c>
      <c r="B256" s="260" t="s">
        <v>137</v>
      </c>
      <c r="C256" s="260" t="s">
        <v>278</v>
      </c>
      <c r="D256" s="260">
        <v>3</v>
      </c>
      <c r="E256" s="260">
        <v>131984</v>
      </c>
      <c r="F256" s="260">
        <f>VLOOKUP(A256,'&lt;10km distance to work'!$A$1:$L$349, 12, "false")</f>
        <v>31207</v>
      </c>
      <c r="G256" s="260">
        <f>VLOOKUP(A256,'8-9 year olds'!A$10:B$335,2,"false")</f>
        <v>2457</v>
      </c>
    </row>
    <row r="257" spans="1:7" x14ac:dyDescent="0.25">
      <c r="A257" s="260" t="s">
        <v>369</v>
      </c>
      <c r="B257" s="260" t="s">
        <v>170</v>
      </c>
      <c r="C257" s="260" t="s">
        <v>333</v>
      </c>
      <c r="D257" s="260">
        <v>2</v>
      </c>
      <c r="E257" s="260">
        <v>112910</v>
      </c>
      <c r="F257" s="260">
        <f>VLOOKUP(A257,'&lt;10km distance to work'!$A$1:$L$349, 12, "false")</f>
        <v>25604</v>
      </c>
      <c r="G257" s="260">
        <f>VLOOKUP(A257,'8-9 year olds'!A$10:B$335,2,"false")</f>
        <v>2443</v>
      </c>
    </row>
    <row r="258" spans="1:7" x14ac:dyDescent="0.25">
      <c r="A258" s="260" t="s">
        <v>220</v>
      </c>
      <c r="B258" s="260" t="s">
        <v>123</v>
      </c>
      <c r="C258" s="260" t="s">
        <v>179</v>
      </c>
      <c r="D258" s="260">
        <v>4</v>
      </c>
      <c r="E258" s="260">
        <v>85520</v>
      </c>
      <c r="F258" s="260">
        <f>VLOOKUP(A258,'&lt;10km distance to work'!$A$1:$L$349, 12, "false")</f>
        <v>21150</v>
      </c>
      <c r="G258" s="260">
        <f>VLOOKUP(A258,'8-9 year olds'!A$10:B$335,2,"false")</f>
        <v>1907</v>
      </c>
    </row>
    <row r="259" spans="1:7" x14ac:dyDescent="0.25">
      <c r="A259" s="260" t="s">
        <v>126</v>
      </c>
      <c r="B259" s="260" t="s">
        <v>112</v>
      </c>
      <c r="C259" s="260" t="s">
        <v>85</v>
      </c>
      <c r="D259" s="260">
        <v>6</v>
      </c>
      <c r="E259" s="260">
        <v>284890</v>
      </c>
      <c r="F259" s="260">
        <f>VLOOKUP(A259,'&lt;10km distance to work'!$A$1:$L$349, 12, "false")</f>
        <v>80361</v>
      </c>
      <c r="G259" s="260">
        <f>VLOOKUP(A259,'8-9 year olds'!A$10:B$335,2,"false")</f>
        <v>6036</v>
      </c>
    </row>
    <row r="260" spans="1:7" x14ac:dyDescent="0.25">
      <c r="A260" s="260" t="s">
        <v>230</v>
      </c>
      <c r="B260" s="260" t="s">
        <v>102</v>
      </c>
      <c r="C260" s="260" t="s">
        <v>179</v>
      </c>
      <c r="D260" s="260">
        <v>4</v>
      </c>
      <c r="E260" s="260">
        <v>193433</v>
      </c>
      <c r="F260" s="260">
        <f>VLOOKUP(A260,'&lt;10km distance to work'!$A$1:$L$349, 12, "false")</f>
        <v>54029</v>
      </c>
      <c r="G260" s="260">
        <f>VLOOKUP(A260,'8-9 year olds'!A$10:B$335,2,"false")</f>
        <v>4149</v>
      </c>
    </row>
    <row r="261" spans="1:7" x14ac:dyDescent="0.25">
      <c r="A261" s="260" t="s">
        <v>275</v>
      </c>
      <c r="B261" s="260" t="s">
        <v>137</v>
      </c>
      <c r="C261" s="260" t="s">
        <v>179</v>
      </c>
      <c r="D261" s="260">
        <v>4</v>
      </c>
      <c r="E261" s="260">
        <v>250194</v>
      </c>
      <c r="F261" s="260">
        <f>VLOOKUP(A261,'&lt;10km distance to work'!$A$1:$L$349, 12, "false")</f>
        <v>73590</v>
      </c>
      <c r="G261" s="260">
        <f>VLOOKUP(A261,'8-9 year olds'!A$10:B$335,2,"false")</f>
        <v>5254</v>
      </c>
    </row>
    <row r="262" spans="1:7" x14ac:dyDescent="0.25">
      <c r="A262" s="260" t="s">
        <v>355</v>
      </c>
      <c r="B262" s="260" t="s">
        <v>123</v>
      </c>
      <c r="C262" s="260" t="s">
        <v>333</v>
      </c>
      <c r="D262" s="260">
        <v>2</v>
      </c>
      <c r="E262" s="260">
        <v>111865</v>
      </c>
      <c r="F262" s="260">
        <f>VLOOKUP(A262,'&lt;10km distance to work'!$A$1:$L$349, 12, "false")</f>
        <v>25784</v>
      </c>
      <c r="G262" s="260">
        <f>VLOOKUP(A262,'8-9 year olds'!A$10:B$335,2,"false")</f>
        <v>2343</v>
      </c>
    </row>
    <row r="263" spans="1:7" x14ac:dyDescent="0.25">
      <c r="A263" s="260" t="s">
        <v>285</v>
      </c>
      <c r="B263" s="260" t="s">
        <v>187</v>
      </c>
      <c r="C263" s="260" t="s">
        <v>278</v>
      </c>
      <c r="D263" s="260">
        <v>3</v>
      </c>
      <c r="E263" s="260">
        <v>114094</v>
      </c>
      <c r="F263" s="260">
        <f>VLOOKUP(A263,'&lt;10km distance to work'!$A$1:$L$349, 12, "false")</f>
        <v>24201</v>
      </c>
      <c r="G263" s="260">
        <f>VLOOKUP(A263,'8-9 year olds'!A$10:B$335,2,"false")</f>
        <v>2509</v>
      </c>
    </row>
    <row r="264" spans="1:7" x14ac:dyDescent="0.25">
      <c r="A264" s="260" t="s">
        <v>332</v>
      </c>
      <c r="B264" s="260" t="s">
        <v>187</v>
      </c>
      <c r="C264" s="260" t="s">
        <v>333</v>
      </c>
      <c r="D264" s="260">
        <v>2</v>
      </c>
      <c r="E264" s="260">
        <v>126088</v>
      </c>
      <c r="F264" s="260">
        <f>VLOOKUP(A264,'&lt;10km distance to work'!$A$1:$L$349, 12, "false")</f>
        <v>26467</v>
      </c>
      <c r="G264" s="260">
        <f>VLOOKUP(A264,'8-9 year olds'!A$10:B$335,2,"false")</f>
        <v>2371</v>
      </c>
    </row>
    <row r="265" spans="1:7" x14ac:dyDescent="0.25">
      <c r="A265" s="260" t="s">
        <v>142</v>
      </c>
      <c r="B265" s="260" t="s">
        <v>102</v>
      </c>
      <c r="C265" s="260" t="s">
        <v>85</v>
      </c>
      <c r="D265" s="260">
        <v>6</v>
      </c>
      <c r="E265" s="260">
        <v>276089</v>
      </c>
      <c r="F265" s="260">
        <f>VLOOKUP(A265,'&lt;10km distance to work'!$A$1:$L$349, 12, "false")</f>
        <v>78300</v>
      </c>
      <c r="G265" s="260">
        <f>VLOOKUP(A265,'8-9 year olds'!A$10:B$335,2,"false")</f>
        <v>5534</v>
      </c>
    </row>
    <row r="266" spans="1:7" x14ac:dyDescent="0.25">
      <c r="A266" s="260" t="s">
        <v>268</v>
      </c>
      <c r="B266" s="260" t="s">
        <v>106</v>
      </c>
      <c r="C266" s="260" t="s">
        <v>179</v>
      </c>
      <c r="D266" s="260">
        <v>4</v>
      </c>
      <c r="E266" s="260">
        <v>87134</v>
      </c>
      <c r="F266" s="260">
        <f>VLOOKUP(A266,'&lt;10km distance to work'!$A$1:$L$349, 12, "false")</f>
        <v>17852</v>
      </c>
      <c r="G266" s="260">
        <f>VLOOKUP(A266,'8-9 year olds'!A$10:B$335,2,"false")</f>
        <v>2008</v>
      </c>
    </row>
    <row r="267" spans="1:7" x14ac:dyDescent="0.25">
      <c r="A267" s="260" t="s">
        <v>119</v>
      </c>
      <c r="B267" s="260" t="s">
        <v>84</v>
      </c>
      <c r="C267" s="260" t="s">
        <v>85</v>
      </c>
      <c r="D267" s="260">
        <v>6</v>
      </c>
      <c r="E267" s="260">
        <v>195787</v>
      </c>
      <c r="F267" s="260">
        <f>VLOOKUP(A267,'&lt;10km distance to work'!$A$1:$L$349, 12, "false")</f>
        <v>48471</v>
      </c>
      <c r="G267" s="260">
        <f>VLOOKUP(A267,'8-9 year olds'!A$10:B$335,2,"false")</f>
        <v>4198</v>
      </c>
    </row>
    <row r="268" spans="1:7" x14ac:dyDescent="0.25">
      <c r="A268" s="260" t="s">
        <v>362</v>
      </c>
      <c r="B268" s="260" t="s">
        <v>170</v>
      </c>
      <c r="C268" s="260" t="s">
        <v>333</v>
      </c>
      <c r="D268" s="260">
        <v>2</v>
      </c>
      <c r="E268" s="260">
        <v>136612</v>
      </c>
      <c r="F268" s="260">
        <f>VLOOKUP(A268,'&lt;10km distance to work'!$A$1:$L$349, 12, "false")</f>
        <v>26634</v>
      </c>
      <c r="G268" s="260">
        <f>VLOOKUP(A268,'8-9 year olds'!A$10:B$335,2,"false")</f>
        <v>2895</v>
      </c>
    </row>
    <row r="269" spans="1:7" x14ac:dyDescent="0.25">
      <c r="A269" s="260" t="s">
        <v>235</v>
      </c>
      <c r="B269" s="260" t="s">
        <v>187</v>
      </c>
      <c r="C269" s="260" t="s">
        <v>179</v>
      </c>
      <c r="D269" s="260">
        <v>4</v>
      </c>
      <c r="E269" s="260">
        <v>214028</v>
      </c>
      <c r="F269" s="260">
        <f>VLOOKUP(A269,'&lt;10km distance to work'!$A$1:$L$349, 12, "false")</f>
        <v>70446</v>
      </c>
      <c r="G269" s="260">
        <f>VLOOKUP(A269,'8-9 year olds'!A$10:B$335,2,"false")</f>
        <v>4722</v>
      </c>
    </row>
    <row r="270" spans="1:7" x14ac:dyDescent="0.25">
      <c r="A270" s="260" t="s">
        <v>144</v>
      </c>
      <c r="B270" s="260" t="s">
        <v>112</v>
      </c>
      <c r="C270" s="260" t="s">
        <v>85</v>
      </c>
      <c r="D270" s="260">
        <v>6</v>
      </c>
      <c r="E270" s="260">
        <v>220545</v>
      </c>
      <c r="F270" s="260">
        <f>VLOOKUP(A270,'&lt;10km distance to work'!$A$1:$L$349, 12, "false")</f>
        <v>63426</v>
      </c>
      <c r="G270" s="260">
        <f>VLOOKUP(A270,'8-9 year olds'!A$10:B$335,2,"false")</f>
        <v>4728</v>
      </c>
    </row>
    <row r="271" spans="1:7" x14ac:dyDescent="0.25">
      <c r="A271" s="260" t="s">
        <v>276</v>
      </c>
      <c r="B271" s="260" t="s">
        <v>137</v>
      </c>
      <c r="C271" s="260" t="s">
        <v>179</v>
      </c>
      <c r="D271" s="260">
        <v>4</v>
      </c>
      <c r="E271" s="260">
        <v>77096</v>
      </c>
      <c r="F271" s="260">
        <f>VLOOKUP(A271,'&lt;10km distance to work'!$A$1:$L$349, 12, "false")</f>
        <v>19016</v>
      </c>
      <c r="G271" s="260">
        <f>VLOOKUP(A271,'8-9 year olds'!A$10:B$335,2,"false")</f>
        <v>1722</v>
      </c>
    </row>
    <row r="272" spans="1:7" x14ac:dyDescent="0.25">
      <c r="A272" s="260" t="s">
        <v>320</v>
      </c>
      <c r="B272" s="260" t="s">
        <v>106</v>
      </c>
      <c r="C272" s="260" t="s">
        <v>278</v>
      </c>
      <c r="D272" s="260">
        <v>3</v>
      </c>
      <c r="E272" s="260">
        <v>84616</v>
      </c>
      <c r="F272" s="260">
        <f>VLOOKUP(A272,'&lt;10km distance to work'!$A$1:$L$349, 12, "false")</f>
        <v>14601</v>
      </c>
      <c r="G272" s="260">
        <f>VLOOKUP(A272,'8-9 year olds'!A$10:B$335,2,"false")</f>
        <v>1820</v>
      </c>
    </row>
    <row r="273" spans="1:7" x14ac:dyDescent="0.25">
      <c r="A273" s="260" t="s">
        <v>291</v>
      </c>
      <c r="B273" s="260" t="s">
        <v>187</v>
      </c>
      <c r="C273" s="260" t="s">
        <v>278</v>
      </c>
      <c r="D273" s="260">
        <v>3</v>
      </c>
      <c r="E273" s="260">
        <v>112201</v>
      </c>
      <c r="F273" s="260">
        <f>VLOOKUP(A273,'&lt;10km distance to work'!$A$1:$L$349, 12, "false")</f>
        <v>30482</v>
      </c>
      <c r="G273" s="260">
        <f>VLOOKUP(A273,'8-9 year olds'!A$10:B$335,2,"false")</f>
        <v>2271</v>
      </c>
    </row>
    <row r="274" spans="1:7" x14ac:dyDescent="0.25">
      <c r="A274" s="260" t="s">
        <v>338</v>
      </c>
      <c r="B274" s="260" t="s">
        <v>123</v>
      </c>
      <c r="C274" s="260" t="s">
        <v>333</v>
      </c>
      <c r="D274" s="260">
        <v>2</v>
      </c>
      <c r="E274" s="260">
        <v>125212</v>
      </c>
      <c r="F274" s="260">
        <f>VLOOKUP(A274,'&lt;10km distance to work'!$A$1:$L$349, 12, "false")</f>
        <v>26946</v>
      </c>
      <c r="G274" s="260">
        <f>VLOOKUP(A274,'8-9 year olds'!A$10:B$335,2,"false")</f>
        <v>2547</v>
      </c>
    </row>
    <row r="275" spans="1:7" x14ac:dyDescent="0.25">
      <c r="A275" s="260" t="s">
        <v>267</v>
      </c>
      <c r="B275" s="260" t="s">
        <v>137</v>
      </c>
      <c r="C275" s="260" t="s">
        <v>179</v>
      </c>
      <c r="D275" s="260">
        <v>4</v>
      </c>
      <c r="E275" s="260">
        <v>168642</v>
      </c>
      <c r="F275" s="260">
        <f>VLOOKUP(A275,'&lt;10km distance to work'!$A$1:$L$349, 12, "false")</f>
        <v>47174</v>
      </c>
      <c r="G275" s="260">
        <f>VLOOKUP(A275,'8-9 year olds'!A$10:B$335,2,"false")</f>
        <v>3822</v>
      </c>
    </row>
    <row r="276" spans="1:7" x14ac:dyDescent="0.25">
      <c r="A276" s="260" t="s">
        <v>411</v>
      </c>
      <c r="B276" s="260" t="s">
        <v>106</v>
      </c>
      <c r="C276" s="260" t="s">
        <v>375</v>
      </c>
      <c r="D276" s="260">
        <v>1</v>
      </c>
      <c r="E276" s="260">
        <v>136328</v>
      </c>
      <c r="F276" s="260">
        <f>VLOOKUP(A276,'&lt;10km distance to work'!$A$1:$L$349, 12, "false")</f>
        <v>27709</v>
      </c>
      <c r="G276" s="260">
        <f>VLOOKUP(A276,'8-9 year olds'!A$10:B$335,2,"false")</f>
        <v>3034</v>
      </c>
    </row>
    <row r="277" spans="1:7" x14ac:dyDescent="0.25">
      <c r="A277" s="260" t="s">
        <v>304</v>
      </c>
      <c r="B277" s="260" t="s">
        <v>106</v>
      </c>
      <c r="C277" s="260" t="s">
        <v>278</v>
      </c>
      <c r="D277" s="260">
        <v>3</v>
      </c>
      <c r="E277" s="260">
        <v>118805</v>
      </c>
      <c r="F277" s="260">
        <f>VLOOKUP(A277,'&lt;10km distance to work'!$A$1:$L$349, 12, "false")</f>
        <v>27705</v>
      </c>
      <c r="G277" s="260">
        <f>VLOOKUP(A277,'8-9 year olds'!A$10:B$335,2,"false")</f>
        <v>2582</v>
      </c>
    </row>
    <row r="278" spans="1:7" x14ac:dyDescent="0.25">
      <c r="A278" s="260" t="s">
        <v>341</v>
      </c>
      <c r="B278" s="260" t="s">
        <v>106</v>
      </c>
      <c r="C278" s="260" t="s">
        <v>333</v>
      </c>
      <c r="D278" s="260">
        <v>2</v>
      </c>
      <c r="E278" s="260">
        <v>123497</v>
      </c>
      <c r="F278" s="260">
        <f>VLOOKUP(A278,'&lt;10km distance to work'!$A$1:$L$349, 12, "false")</f>
        <v>29361</v>
      </c>
      <c r="G278" s="260">
        <f>VLOOKUP(A278,'8-9 year olds'!A$10:B$335,2,"false")</f>
        <v>2599</v>
      </c>
    </row>
    <row r="279" spans="1:7" x14ac:dyDescent="0.25">
      <c r="A279" s="260" t="s">
        <v>205</v>
      </c>
      <c r="B279" s="260" t="s">
        <v>106</v>
      </c>
      <c r="C279" s="260" t="s">
        <v>179</v>
      </c>
      <c r="D279" s="260">
        <v>4</v>
      </c>
      <c r="E279" s="260">
        <v>136792</v>
      </c>
      <c r="F279" s="260">
        <f>VLOOKUP(A279,'&lt;10km distance to work'!$A$1:$L$349, 12, "false")</f>
        <v>31538</v>
      </c>
      <c r="G279" s="260">
        <f>VLOOKUP(A279,'8-9 year olds'!A$10:B$335,2,"false")</f>
        <v>2805</v>
      </c>
    </row>
    <row r="280" spans="1:7" x14ac:dyDescent="0.25">
      <c r="A280" s="260" t="s">
        <v>130</v>
      </c>
      <c r="B280" s="260" t="s">
        <v>123</v>
      </c>
      <c r="C280" s="260" t="s">
        <v>85</v>
      </c>
      <c r="D280" s="260">
        <v>6</v>
      </c>
      <c r="E280" s="260">
        <v>89566</v>
      </c>
      <c r="F280" s="260">
        <f>VLOOKUP(A280,'&lt;10km distance to work'!$A$1:$L$349, 12, "false")</f>
        <v>18236</v>
      </c>
      <c r="G280" s="260">
        <f>VLOOKUP(A280,'8-9 year olds'!A$10:B$335,2,"false")</f>
        <v>2059</v>
      </c>
    </row>
    <row r="281" spans="1:7" x14ac:dyDescent="0.25">
      <c r="A281" s="260" t="s">
        <v>156</v>
      </c>
      <c r="B281" s="260" t="s">
        <v>123</v>
      </c>
      <c r="C281" s="260" t="s">
        <v>85</v>
      </c>
      <c r="D281" s="260">
        <v>6</v>
      </c>
      <c r="E281" s="260">
        <v>161305</v>
      </c>
      <c r="F281" s="260">
        <f>VLOOKUP(A281,'&lt;10km distance to work'!$A$1:$L$349, 12, "false")</f>
        <v>31861</v>
      </c>
      <c r="G281" s="260">
        <f>VLOOKUP(A281,'8-9 year olds'!A$10:B$335,2,"false")</f>
        <v>3803</v>
      </c>
    </row>
    <row r="282" spans="1:7" x14ac:dyDescent="0.25">
      <c r="A282" s="260" t="s">
        <v>293</v>
      </c>
      <c r="B282" s="260" t="s">
        <v>106</v>
      </c>
      <c r="C282" s="260" t="s">
        <v>278</v>
      </c>
      <c r="D282" s="260">
        <v>3</v>
      </c>
      <c r="E282" s="260">
        <v>123171</v>
      </c>
      <c r="F282" s="260">
        <f>VLOOKUP(A282,'&lt;10km distance to work'!$A$1:$L$349, 12, "false")</f>
        <v>24238</v>
      </c>
      <c r="G282" s="260">
        <f>VLOOKUP(A282,'8-9 year olds'!A$10:B$335,2,"false")</f>
        <v>3003</v>
      </c>
    </row>
    <row r="283" spans="1:7" x14ac:dyDescent="0.25">
      <c r="A283" s="260" t="s">
        <v>202</v>
      </c>
      <c r="B283" s="260" t="s">
        <v>187</v>
      </c>
      <c r="C283" s="260" t="s">
        <v>179</v>
      </c>
      <c r="D283" s="260">
        <v>4</v>
      </c>
      <c r="E283" s="260">
        <v>132201</v>
      </c>
      <c r="F283" s="260">
        <f>VLOOKUP(A283,'&lt;10km distance to work'!$A$1:$L$349, 12, "false")</f>
        <v>35736</v>
      </c>
      <c r="G283" s="260">
        <f>VLOOKUP(A283,'8-9 year olds'!A$10:B$335,2,"false")</f>
        <v>2426</v>
      </c>
    </row>
    <row r="284" spans="1:7" x14ac:dyDescent="0.25">
      <c r="A284" s="260" t="s">
        <v>368</v>
      </c>
      <c r="B284" s="260" t="s">
        <v>123</v>
      </c>
      <c r="C284" s="260" t="s">
        <v>333</v>
      </c>
      <c r="D284" s="260">
        <v>2</v>
      </c>
      <c r="E284" s="260">
        <v>149187</v>
      </c>
      <c r="F284" s="260">
        <f>VLOOKUP(A284,'&lt;10km distance to work'!$A$1:$L$349, 12, "false")</f>
        <v>29687</v>
      </c>
      <c r="G284" s="260">
        <f>VLOOKUP(A284,'8-9 year olds'!A$10:B$335,2,"false")</f>
        <v>2889</v>
      </c>
    </row>
    <row r="285" spans="1:7" x14ac:dyDescent="0.25">
      <c r="A285" s="260" t="s">
        <v>100</v>
      </c>
      <c r="B285" s="260" t="s">
        <v>84</v>
      </c>
      <c r="C285" s="260" t="s">
        <v>85</v>
      </c>
      <c r="D285" s="260">
        <v>6</v>
      </c>
      <c r="E285" s="260">
        <v>273616</v>
      </c>
      <c r="F285" s="260">
        <f>VLOOKUP(A285,'&lt;10km distance to work'!$A$1:$L$349, 12, "false")</f>
        <v>86758</v>
      </c>
      <c r="G285" s="260">
        <f>VLOOKUP(A285,'8-9 year olds'!A$10:B$335,2,"false")</f>
        <v>5834</v>
      </c>
    </row>
    <row r="286" spans="1:7" x14ac:dyDescent="0.25">
      <c r="A286" s="260" t="s">
        <v>132</v>
      </c>
      <c r="B286" s="260" t="s">
        <v>112</v>
      </c>
      <c r="C286" s="260" t="s">
        <v>85</v>
      </c>
      <c r="D286" s="260">
        <v>6</v>
      </c>
      <c r="E286" s="260">
        <v>230146</v>
      </c>
      <c r="F286" s="260">
        <f>VLOOKUP(A286,'&lt;10km distance to work'!$A$1:$L$349, 12, "false")</f>
        <v>66070</v>
      </c>
      <c r="G286" s="260">
        <f>VLOOKUP(A286,'8-9 year olds'!A$10:B$335,2,"false")</f>
        <v>5501</v>
      </c>
    </row>
    <row r="287" spans="1:7" x14ac:dyDescent="0.25">
      <c r="A287" s="260" t="s">
        <v>289</v>
      </c>
      <c r="B287" s="260" t="s">
        <v>106</v>
      </c>
      <c r="C287" s="260" t="s">
        <v>278</v>
      </c>
      <c r="D287" s="260">
        <v>3</v>
      </c>
      <c r="E287" s="260">
        <v>116094</v>
      </c>
      <c r="F287" s="260">
        <f>VLOOKUP(A287,'&lt;10km distance to work'!$A$1:$L$349, 12, "false")</f>
        <v>23854</v>
      </c>
      <c r="G287" s="260">
        <f>VLOOKUP(A287,'8-9 year olds'!A$10:B$335,2,"false")</f>
        <v>2734</v>
      </c>
    </row>
    <row r="288" spans="1:7" x14ac:dyDescent="0.25">
      <c r="A288" s="260" t="s">
        <v>374</v>
      </c>
      <c r="B288" s="260" t="s">
        <v>106</v>
      </c>
      <c r="C288" s="260" t="s">
        <v>375</v>
      </c>
      <c r="D288" s="260">
        <v>1</v>
      </c>
      <c r="E288" s="260">
        <v>138555</v>
      </c>
      <c r="F288" s="260">
        <f>VLOOKUP(A288,'&lt;10km distance to work'!$A$1:$L$349, 12, "false")</f>
        <v>32495</v>
      </c>
      <c r="G288" s="260">
        <f>VLOOKUP(A288,'8-9 year olds'!A$10:B$335,2,"false")</f>
        <v>2597</v>
      </c>
    </row>
    <row r="289" spans="1:7" x14ac:dyDescent="0.25">
      <c r="A289" s="260" t="s">
        <v>352</v>
      </c>
      <c r="B289" s="260" t="s">
        <v>123</v>
      </c>
      <c r="C289" s="260" t="s">
        <v>333</v>
      </c>
      <c r="D289" s="260">
        <v>2</v>
      </c>
      <c r="E289" s="260">
        <v>151188</v>
      </c>
      <c r="F289" s="260">
        <f>VLOOKUP(A289,'&lt;10km distance to work'!$A$1:$L$349, 12, "false")</f>
        <v>33168</v>
      </c>
      <c r="G289" s="260">
        <f>VLOOKUP(A289,'8-9 year olds'!A$10:B$335,2,"false")</f>
        <v>3578</v>
      </c>
    </row>
    <row r="290" spans="1:7" x14ac:dyDescent="0.25">
      <c r="A290" s="260" t="s">
        <v>261</v>
      </c>
      <c r="B290" s="260" t="s">
        <v>135</v>
      </c>
      <c r="C290" s="260" t="s">
        <v>179</v>
      </c>
      <c r="D290" s="260">
        <v>4</v>
      </c>
      <c r="E290" s="260">
        <v>329847</v>
      </c>
      <c r="F290" s="260">
        <f>VLOOKUP(A290,'&lt;10km distance to work'!$A$1:$L$349, 12, "false")</f>
        <v>81118</v>
      </c>
      <c r="G290" s="260">
        <f>VLOOKUP(A290,'8-9 year olds'!A$10:B$335,2,"false")</f>
        <v>6712</v>
      </c>
    </row>
    <row r="291" spans="1:7" x14ac:dyDescent="0.25">
      <c r="A291" s="260" t="s">
        <v>158</v>
      </c>
      <c r="B291" s="260" t="s">
        <v>137</v>
      </c>
      <c r="C291" s="260" t="s">
        <v>85</v>
      </c>
      <c r="D291" s="260">
        <v>6</v>
      </c>
      <c r="E291" s="260">
        <v>271955</v>
      </c>
      <c r="F291" s="260">
        <f>VLOOKUP(A291,'&lt;10km distance to work'!$A$1:$L$349, 12, "false")</f>
        <v>68273</v>
      </c>
      <c r="G291" s="260">
        <f>VLOOKUP(A291,'8-9 year olds'!A$10:B$335,2,"false")</f>
        <v>6570</v>
      </c>
    </row>
    <row r="292" spans="1:7" x14ac:dyDescent="0.25">
      <c r="A292" s="260" t="s">
        <v>103</v>
      </c>
      <c r="B292" s="260" t="s">
        <v>84</v>
      </c>
      <c r="C292" s="260" t="s">
        <v>85</v>
      </c>
      <c r="D292" s="260">
        <v>6</v>
      </c>
      <c r="E292" s="260">
        <v>265650</v>
      </c>
      <c r="F292" s="260">
        <f>VLOOKUP(A292,'&lt;10km distance to work'!$A$1:$L$349, 12, "false")</f>
        <v>55735</v>
      </c>
      <c r="G292" s="260">
        <f>VLOOKUP(A292,'8-9 year olds'!A$10:B$335,2,"false")</f>
        <v>6104</v>
      </c>
    </row>
    <row r="293" spans="1:7" x14ac:dyDescent="0.25">
      <c r="A293" s="260" t="s">
        <v>90</v>
      </c>
      <c r="B293" s="260" t="s">
        <v>84</v>
      </c>
      <c r="C293" s="260" t="s">
        <v>85</v>
      </c>
      <c r="D293" s="260">
        <v>6</v>
      </c>
      <c r="E293" s="260">
        <v>313091</v>
      </c>
      <c r="F293" s="260">
        <f>VLOOKUP(A293,'&lt;10km distance to work'!$A$1:$L$349, 12, "false")</f>
        <v>108991</v>
      </c>
      <c r="G293" s="260">
        <f>VLOOKUP(A293,'8-9 year olds'!A$10:B$335,2,"false")</f>
        <v>5344</v>
      </c>
    </row>
    <row r="294" spans="1:7" x14ac:dyDescent="0.25">
      <c r="A294" s="260" t="s">
        <v>247</v>
      </c>
      <c r="B294" s="260" t="s">
        <v>112</v>
      </c>
      <c r="C294" s="260" t="s">
        <v>179</v>
      </c>
      <c r="D294" s="260">
        <v>4</v>
      </c>
      <c r="E294" s="260">
        <v>205165</v>
      </c>
      <c r="F294" s="260">
        <f>VLOOKUP(A294,'&lt;10km distance to work'!$A$1:$L$349, 12, "false")</f>
        <v>55646</v>
      </c>
      <c r="G294" s="260">
        <f>VLOOKUP(A294,'8-9 year olds'!A$10:B$335,2,"false")</f>
        <v>4552</v>
      </c>
    </row>
    <row r="295" spans="1:7" x14ac:dyDescent="0.25">
      <c r="A295" s="260" t="s">
        <v>204</v>
      </c>
      <c r="B295" s="260" t="s">
        <v>137</v>
      </c>
      <c r="C295" s="260" t="s">
        <v>179</v>
      </c>
      <c r="D295" s="260">
        <v>4</v>
      </c>
      <c r="E295" s="260">
        <v>138208</v>
      </c>
      <c r="F295" s="260">
        <f>VLOOKUP(A295,'&lt;10km distance to work'!$A$1:$L$349, 12, "false")</f>
        <v>35626</v>
      </c>
      <c r="G295" s="260">
        <f>VLOOKUP(A295,'8-9 year olds'!A$10:B$335,2,"false")</f>
        <v>2777</v>
      </c>
    </row>
    <row r="296" spans="1:7" x14ac:dyDescent="0.25">
      <c r="A296" s="260" t="s">
        <v>122</v>
      </c>
      <c r="B296" s="260" t="s">
        <v>123</v>
      </c>
      <c r="C296" s="260" t="s">
        <v>85</v>
      </c>
      <c r="D296" s="260">
        <v>6</v>
      </c>
      <c r="E296" s="260">
        <v>93905</v>
      </c>
      <c r="F296" s="260">
        <f>VLOOKUP(A296,'&lt;10km distance to work'!$A$1:$L$349, 12, "false")</f>
        <v>22872</v>
      </c>
      <c r="G296" s="260">
        <f>VLOOKUP(A296,'8-9 year olds'!A$10:B$335,2,"false")</f>
        <v>2083</v>
      </c>
    </row>
    <row r="297" spans="1:7" x14ac:dyDescent="0.25">
      <c r="A297" s="260" t="s">
        <v>300</v>
      </c>
      <c r="B297" s="260" t="s">
        <v>123</v>
      </c>
      <c r="C297" s="260" t="s">
        <v>278</v>
      </c>
      <c r="D297" s="260">
        <v>3</v>
      </c>
      <c r="E297" s="260">
        <v>116214</v>
      </c>
      <c r="F297" s="260">
        <f>VLOOKUP(A297,'&lt;10km distance to work'!$A$1:$L$349, 12, "false")</f>
        <v>24700</v>
      </c>
      <c r="G297" s="260">
        <f>VLOOKUP(A297,'8-9 year olds'!A$10:B$335,2,"false")</f>
        <v>2323</v>
      </c>
    </row>
    <row r="298" spans="1:7" x14ac:dyDescent="0.25">
      <c r="A298" s="260" t="s">
        <v>359</v>
      </c>
      <c r="B298" s="260" t="s">
        <v>106</v>
      </c>
      <c r="C298" s="260" t="s">
        <v>333</v>
      </c>
      <c r="D298" s="260">
        <v>2</v>
      </c>
      <c r="E298" s="260">
        <v>180875</v>
      </c>
      <c r="F298" s="260">
        <f>VLOOKUP(A298,'&lt;10km distance to work'!$A$1:$L$349, 12, "false")</f>
        <v>33336</v>
      </c>
      <c r="G298" s="260">
        <f>VLOOKUP(A298,'8-9 year olds'!A$10:B$335,2,"false")</f>
        <v>4069</v>
      </c>
    </row>
    <row r="299" spans="1:7" x14ac:dyDescent="0.25">
      <c r="A299" s="260" t="s">
        <v>419</v>
      </c>
      <c r="B299" s="260" t="s">
        <v>123</v>
      </c>
      <c r="C299" s="260" t="s">
        <v>375</v>
      </c>
      <c r="D299" s="260">
        <v>1</v>
      </c>
      <c r="E299" s="260">
        <v>172147</v>
      </c>
      <c r="F299" s="260">
        <f>VLOOKUP(A299,'&lt;10km distance to work'!$A$1:$L$349, 12, "false")</f>
        <v>34678</v>
      </c>
      <c r="G299" s="260">
        <f>VLOOKUP(A299,'8-9 year olds'!A$10:B$335,2,"false")</f>
        <v>3844</v>
      </c>
    </row>
    <row r="300" spans="1:7" x14ac:dyDescent="0.25">
      <c r="A300" s="260" t="s">
        <v>297</v>
      </c>
      <c r="B300" s="260" t="s">
        <v>170</v>
      </c>
      <c r="C300" s="260" t="s">
        <v>278</v>
      </c>
      <c r="D300" s="260">
        <v>3</v>
      </c>
      <c r="E300" s="260">
        <v>75894</v>
      </c>
      <c r="F300" s="260">
        <f>VLOOKUP(A300,'&lt;10km distance to work'!$A$1:$L$349, 12, "false")</f>
        <v>17573</v>
      </c>
      <c r="G300" s="260">
        <f>VLOOKUP(A300,'8-9 year olds'!A$10:B$335,2,"false")</f>
        <v>1719</v>
      </c>
    </row>
    <row r="301" spans="1:7" x14ac:dyDescent="0.25">
      <c r="A301" s="260" t="s">
        <v>225</v>
      </c>
      <c r="B301" s="260" t="s">
        <v>123</v>
      </c>
      <c r="C301" s="260" t="s">
        <v>179</v>
      </c>
      <c r="D301" s="260">
        <v>4</v>
      </c>
      <c r="E301" s="260">
        <v>113375</v>
      </c>
      <c r="F301" s="260">
        <f>VLOOKUP(A301,'&lt;10km distance to work'!$A$1:$L$349, 12, "false")</f>
        <v>24683</v>
      </c>
      <c r="G301" s="260">
        <f>VLOOKUP(A301,'8-9 year olds'!A$10:B$335,2,"false")</f>
        <v>2340</v>
      </c>
    </row>
    <row r="302" spans="1:7" x14ac:dyDescent="0.25">
      <c r="A302" s="260" t="s">
        <v>316</v>
      </c>
      <c r="B302" s="260" t="s">
        <v>106</v>
      </c>
      <c r="C302" s="260" t="s">
        <v>278</v>
      </c>
      <c r="D302" s="260">
        <v>3</v>
      </c>
      <c r="E302" s="260">
        <v>156031</v>
      </c>
      <c r="F302" s="260">
        <f>VLOOKUP(A302,'&lt;10km distance to work'!$A$1:$L$349, 12, "false")</f>
        <v>37004</v>
      </c>
      <c r="G302" s="260">
        <f>VLOOKUP(A302,'8-9 year olds'!A$10:B$335,2,"false")</f>
        <v>3505</v>
      </c>
    </row>
    <row r="303" spans="1:7" x14ac:dyDescent="0.25">
      <c r="A303" s="260" t="s">
        <v>353</v>
      </c>
      <c r="B303" s="260" t="s">
        <v>187</v>
      </c>
      <c r="C303" s="260" t="s">
        <v>333</v>
      </c>
      <c r="D303" s="260">
        <v>2</v>
      </c>
      <c r="E303" s="260">
        <v>164006</v>
      </c>
      <c r="F303" s="260">
        <f>VLOOKUP(A303,'&lt;10km distance to work'!$A$1:$L$349, 12, "false")</f>
        <v>38005</v>
      </c>
      <c r="G303" s="260">
        <f>VLOOKUP(A303,'8-9 year olds'!A$10:B$335,2,"false")</f>
        <v>3316</v>
      </c>
    </row>
    <row r="304" spans="1:7" x14ac:dyDescent="0.25">
      <c r="A304" s="260" t="s">
        <v>345</v>
      </c>
      <c r="B304" s="260" t="s">
        <v>137</v>
      </c>
      <c r="C304" s="260" t="s">
        <v>333</v>
      </c>
      <c r="D304" s="260">
        <v>2</v>
      </c>
      <c r="E304" s="260">
        <v>186389</v>
      </c>
      <c r="F304" s="260">
        <f>VLOOKUP(A304,'&lt;10km distance to work'!$A$1:$L$349, 12, "false")</f>
        <v>41137</v>
      </c>
      <c r="G304" s="260">
        <f>VLOOKUP(A304,'8-9 year olds'!A$10:B$335,2,"false")</f>
        <v>3630</v>
      </c>
    </row>
    <row r="305" spans="1:7" x14ac:dyDescent="0.25">
      <c r="A305" s="260" t="s">
        <v>319</v>
      </c>
      <c r="B305" s="260" t="s">
        <v>112</v>
      </c>
      <c r="C305" s="260" t="s">
        <v>278</v>
      </c>
      <c r="D305" s="260">
        <v>3</v>
      </c>
      <c r="E305" s="260">
        <v>111216</v>
      </c>
      <c r="F305" s="260">
        <f>VLOOKUP(A305,'&lt;10km distance to work'!$A$1:$L$349, 12, "false")</f>
        <v>23974</v>
      </c>
      <c r="G305" s="260">
        <f>VLOOKUP(A305,'8-9 year olds'!A$10:B$335,2,"false")</f>
        <v>2341</v>
      </c>
    </row>
    <row r="306" spans="1:7" x14ac:dyDescent="0.25">
      <c r="A306" s="260" t="s">
        <v>365</v>
      </c>
      <c r="B306" s="260" t="s">
        <v>123</v>
      </c>
      <c r="C306" s="260" t="s">
        <v>333</v>
      </c>
      <c r="D306" s="260">
        <v>2</v>
      </c>
      <c r="E306" s="260">
        <v>263793</v>
      </c>
      <c r="F306" s="260">
        <f>VLOOKUP(A306,'&lt;10km distance to work'!$A$1:$L$349, 12, "false")</f>
        <v>47175</v>
      </c>
      <c r="G306" s="260">
        <f>VLOOKUP(A306,'8-9 year olds'!A$10:B$335,2,"false")</f>
        <v>5805</v>
      </c>
    </row>
    <row r="307" spans="1:7" x14ac:dyDescent="0.25">
      <c r="A307" s="260" t="s">
        <v>349</v>
      </c>
      <c r="B307" s="260" t="s">
        <v>102</v>
      </c>
      <c r="C307" s="260" t="s">
        <v>333</v>
      </c>
      <c r="D307" s="260">
        <v>2</v>
      </c>
      <c r="E307" s="260">
        <v>316389</v>
      </c>
      <c r="F307" s="260">
        <f>VLOOKUP(A307,'&lt;10km distance to work'!$A$1:$L$349, 12, "false")</f>
        <v>60003</v>
      </c>
      <c r="G307" s="260">
        <f>VLOOKUP(A307,'8-9 year olds'!A$10:B$335,2,"false")</f>
        <v>6482</v>
      </c>
    </row>
    <row r="308" spans="1:7" x14ac:dyDescent="0.25">
      <c r="A308" s="260" t="s">
        <v>342</v>
      </c>
      <c r="B308" s="260" t="s">
        <v>137</v>
      </c>
      <c r="C308" s="260" t="s">
        <v>333</v>
      </c>
      <c r="D308" s="260">
        <v>2</v>
      </c>
      <c r="E308" s="260">
        <v>309085</v>
      </c>
      <c r="F308" s="260">
        <f>VLOOKUP(A308,'&lt;10km distance to work'!$A$1:$L$349, 12, "false")</f>
        <v>62745</v>
      </c>
      <c r="G308" s="260">
        <f>VLOOKUP(A308,'8-9 year olds'!A$10:B$335,2,"false")</f>
        <v>6240</v>
      </c>
    </row>
    <row r="309" spans="1:7" x14ac:dyDescent="0.25">
      <c r="A309" s="260" t="s">
        <v>95</v>
      </c>
      <c r="B309" s="260" t="s">
        <v>84</v>
      </c>
      <c r="C309" s="260" t="s">
        <v>85</v>
      </c>
      <c r="D309" s="260">
        <v>6</v>
      </c>
      <c r="E309" s="260">
        <v>225306</v>
      </c>
      <c r="F309" s="260">
        <f>VLOOKUP(A309,'&lt;10km distance to work'!$A$1:$L$349, 12, "false")</f>
        <v>76504</v>
      </c>
      <c r="G309" s="260">
        <f>VLOOKUP(A309,'8-9 year olds'!A$10:B$335,2,"false")</f>
        <v>3655</v>
      </c>
    </row>
    <row r="310" spans="1:7" x14ac:dyDescent="0.25">
      <c r="A310" s="260" t="s">
        <v>200</v>
      </c>
      <c r="B310" s="260" t="s">
        <v>187</v>
      </c>
      <c r="C310" s="260" t="s">
        <v>179</v>
      </c>
      <c r="D310" s="260">
        <v>4</v>
      </c>
      <c r="E310" s="260">
        <v>65179</v>
      </c>
      <c r="F310" s="260">
        <f>VLOOKUP(A310,'&lt;10km distance to work'!$A$1:$L$349, 12, "false")</f>
        <v>17255</v>
      </c>
      <c r="G310" s="260">
        <f>VLOOKUP(A310,'8-9 year olds'!A$10:B$335,2,"false")</f>
        <v>1309</v>
      </c>
    </row>
    <row r="311" spans="1:7" x14ac:dyDescent="0.25">
      <c r="A311" s="260" t="s">
        <v>157</v>
      </c>
      <c r="B311" s="260" t="s">
        <v>112</v>
      </c>
      <c r="C311" s="260" t="s">
        <v>85</v>
      </c>
      <c r="D311" s="260">
        <v>6</v>
      </c>
      <c r="E311" s="260">
        <v>319810</v>
      </c>
      <c r="F311" s="260">
        <f>VLOOKUP(A311,'&lt;10km distance to work'!$A$1:$L$349, 12, "false")</f>
        <v>82566</v>
      </c>
      <c r="G311" s="260">
        <f>VLOOKUP(A311,'8-9 year olds'!A$10:B$335,2,"false")</f>
        <v>6866</v>
      </c>
    </row>
    <row r="312" spans="1:7" x14ac:dyDescent="0.25">
      <c r="A312" s="260" t="s">
        <v>340</v>
      </c>
      <c r="B312" s="260" t="s">
        <v>135</v>
      </c>
      <c r="C312" s="260" t="s">
        <v>333</v>
      </c>
      <c r="D312" s="260">
        <v>2</v>
      </c>
      <c r="E312" s="260">
        <v>336072</v>
      </c>
      <c r="F312" s="260">
        <f>VLOOKUP(A312,'&lt;10km distance to work'!$A$1:$L$349, 12, "false")</f>
        <v>68688</v>
      </c>
      <c r="G312" s="260">
        <f>VLOOKUP(A312,'8-9 year olds'!A$10:B$335,2,"false")</f>
        <v>6640</v>
      </c>
    </row>
    <row r="313" spans="1:7" x14ac:dyDescent="0.25">
      <c r="A313" s="260" t="s">
        <v>348</v>
      </c>
      <c r="B313" s="260" t="s">
        <v>187</v>
      </c>
      <c r="C313" s="260" t="s">
        <v>333</v>
      </c>
      <c r="D313" s="260">
        <v>2</v>
      </c>
      <c r="E313" s="260">
        <v>479911</v>
      </c>
      <c r="F313" s="260">
        <f>VLOOKUP(A313,'&lt;10km distance to work'!$A$1:$L$349, 12, "false")</f>
        <v>103048</v>
      </c>
      <c r="G313" s="260">
        <f>VLOOKUP(A313,'8-9 year olds'!A$10:B$335,2,"false")</f>
        <v>10611</v>
      </c>
    </row>
    <row r="314" spans="1:7" x14ac:dyDescent="0.25">
      <c r="A314" s="260" t="s">
        <v>207</v>
      </c>
      <c r="B314" s="260" t="s">
        <v>106</v>
      </c>
      <c r="C314" s="260" t="s">
        <v>179</v>
      </c>
      <c r="D314" s="260">
        <v>4</v>
      </c>
      <c r="E314" s="260">
        <v>146278</v>
      </c>
      <c r="F314" s="260">
        <f>VLOOKUP(A314,'&lt;10km distance to work'!$A$1:$L$349, 12, "false")</f>
        <v>31572</v>
      </c>
      <c r="G314" s="260">
        <f>VLOOKUP(A314,'8-9 year olds'!A$10:B$335,2,"false")</f>
        <v>3332</v>
      </c>
    </row>
    <row r="315" spans="1:7" x14ac:dyDescent="0.25">
      <c r="A315" s="260" t="s">
        <v>115</v>
      </c>
      <c r="B315" s="260" t="s">
        <v>112</v>
      </c>
      <c r="C315" s="260" t="s">
        <v>85</v>
      </c>
      <c r="D315" s="260">
        <v>6</v>
      </c>
      <c r="E315" s="260">
        <v>320670</v>
      </c>
      <c r="F315" s="260">
        <f>VLOOKUP(A315,'&lt;10km distance to work'!$A$1:$L$349, 12, "false")</f>
        <v>83987</v>
      </c>
      <c r="G315" s="260">
        <f>VLOOKUP(A315,'8-9 year olds'!A$10:B$335,2,"false")</f>
        <v>6886</v>
      </c>
    </row>
    <row r="316" spans="1:7" x14ac:dyDescent="0.25">
      <c r="A316" s="260" t="s">
        <v>110</v>
      </c>
      <c r="B316" s="260" t="s">
        <v>106</v>
      </c>
      <c r="C316" s="260" t="s">
        <v>85</v>
      </c>
      <c r="D316" s="260">
        <v>6</v>
      </c>
      <c r="E316" s="260">
        <v>100387</v>
      </c>
      <c r="F316" s="260">
        <f>VLOOKUP(A316,'&lt;10km distance to work'!$A$1:$L$349, 12, "false")</f>
        <v>22593</v>
      </c>
      <c r="G316" s="260">
        <f>VLOOKUP(A316,'8-9 year olds'!A$10:B$335,2,"false")</f>
        <v>2281</v>
      </c>
    </row>
    <row r="317" spans="1:7" x14ac:dyDescent="0.25">
      <c r="A317" s="260" t="s">
        <v>221</v>
      </c>
      <c r="B317" s="260" t="s">
        <v>106</v>
      </c>
      <c r="C317" s="260" t="s">
        <v>179</v>
      </c>
      <c r="D317" s="260">
        <v>4</v>
      </c>
      <c r="E317" s="260">
        <v>158065</v>
      </c>
      <c r="F317" s="260">
        <f>VLOOKUP(A317,'&lt;10km distance to work'!$A$1:$L$349, 12, "false")</f>
        <v>38360</v>
      </c>
      <c r="G317" s="260">
        <f>VLOOKUP(A317,'8-9 year olds'!A$10:B$335,2,"false")</f>
        <v>3793</v>
      </c>
    </row>
    <row r="318" spans="1:7" x14ac:dyDescent="0.25">
      <c r="A318" s="260" t="s">
        <v>160</v>
      </c>
      <c r="B318" s="260" t="s">
        <v>137</v>
      </c>
      <c r="C318" s="260" t="s">
        <v>85</v>
      </c>
      <c r="D318" s="260">
        <v>6</v>
      </c>
      <c r="E318" s="260">
        <v>251708</v>
      </c>
      <c r="F318" s="260">
        <f>VLOOKUP(A318,'&lt;10km distance to work'!$A$1:$L$349, 12, "false")</f>
        <v>65667</v>
      </c>
      <c r="G318" s="260">
        <f>VLOOKUP(A318,'8-9 year olds'!A$10:B$335,2,"false")</f>
        <v>5471</v>
      </c>
    </row>
    <row r="319" spans="1:7" x14ac:dyDescent="0.25">
      <c r="A319" s="260" t="s">
        <v>224</v>
      </c>
      <c r="B319" s="260" t="s">
        <v>137</v>
      </c>
      <c r="C319" s="260" t="s">
        <v>179</v>
      </c>
      <c r="D319" s="260">
        <v>4</v>
      </c>
      <c r="E319" s="260">
        <v>100363</v>
      </c>
      <c r="F319" s="260">
        <f>VLOOKUP(A319,'&lt;10km distance to work'!$A$1:$L$349, 12, "false")</f>
        <v>29194</v>
      </c>
      <c r="G319" s="260">
        <f>VLOOKUP(A319,'8-9 year olds'!A$10:B$335,2,"false")</f>
        <v>2146</v>
      </c>
    </row>
    <row r="320" spans="1:7" x14ac:dyDescent="0.25">
      <c r="A320" s="260" t="s">
        <v>192</v>
      </c>
      <c r="B320" s="260" t="s">
        <v>106</v>
      </c>
      <c r="C320" s="260" t="s">
        <v>179</v>
      </c>
      <c r="D320" s="260">
        <v>4</v>
      </c>
      <c r="E320" s="260">
        <v>106413</v>
      </c>
      <c r="F320" s="260">
        <f>VLOOKUP(A320,'&lt;10km distance to work'!$A$1:$L$349, 12, "false")</f>
        <v>27752</v>
      </c>
      <c r="G320" s="260">
        <f>VLOOKUP(A320,'8-9 year olds'!A$10:B$335,2,"false")</f>
        <v>2121</v>
      </c>
    </row>
    <row r="321" spans="1:7" x14ac:dyDescent="0.25">
      <c r="A321" s="260" t="s">
        <v>350</v>
      </c>
      <c r="B321" s="260" t="s">
        <v>102</v>
      </c>
      <c r="C321" s="260" t="s">
        <v>333</v>
      </c>
      <c r="D321" s="260">
        <v>2</v>
      </c>
      <c r="E321" s="260">
        <v>515923</v>
      </c>
      <c r="F321" s="260">
        <f>VLOOKUP(A321,'&lt;10km distance to work'!$A$1:$L$349, 12, "false")</f>
        <v>106475</v>
      </c>
      <c r="G321" s="260">
        <f>VLOOKUP(A321,'8-9 year olds'!A$10:B$335,2,"false")</f>
        <v>9841</v>
      </c>
    </row>
    <row r="322" spans="1:7" x14ac:dyDescent="0.25">
      <c r="A322" s="260" t="s">
        <v>286</v>
      </c>
      <c r="B322" s="260" t="s">
        <v>106</v>
      </c>
      <c r="C322" s="260" t="s">
        <v>278</v>
      </c>
      <c r="D322" s="260">
        <v>3</v>
      </c>
      <c r="E322" s="260">
        <v>173162</v>
      </c>
      <c r="F322" s="260">
        <f>VLOOKUP(A322,'&lt;10km distance to work'!$A$1:$L$349, 12, "false")</f>
        <v>37694</v>
      </c>
      <c r="G322" s="260">
        <f>VLOOKUP(A322,'8-9 year olds'!A$10:B$335,2,"false")</f>
        <v>4195</v>
      </c>
    </row>
    <row r="323" spans="1:7" x14ac:dyDescent="0.25">
      <c r="A323" s="260" t="s">
        <v>379</v>
      </c>
      <c r="B323" s="260" t="s">
        <v>187</v>
      </c>
      <c r="C323" s="260" t="s">
        <v>375</v>
      </c>
      <c r="D323" s="260">
        <v>1</v>
      </c>
      <c r="E323" s="260">
        <v>541734</v>
      </c>
      <c r="F323" s="260">
        <f>VLOOKUP(A323,'&lt;10km distance to work'!$A$1:$L$349, 12, "false")</f>
        <v>108905</v>
      </c>
      <c r="G323" s="260">
        <f>VLOOKUP(A323,'8-9 year olds'!A$10:B$335,2,"false")</f>
        <v>10359</v>
      </c>
    </row>
    <row r="324" spans="1:7" x14ac:dyDescent="0.25">
      <c r="A324" s="260" t="s">
        <v>311</v>
      </c>
      <c r="B324" s="260" t="s">
        <v>137</v>
      </c>
      <c r="C324" s="260" t="s">
        <v>278</v>
      </c>
      <c r="D324" s="260">
        <v>3</v>
      </c>
      <c r="E324" s="260">
        <v>98473</v>
      </c>
      <c r="F324" s="260">
        <f>VLOOKUP(A324,'&lt;10km distance to work'!$A$1:$L$349, 12, "false")</f>
        <v>22426</v>
      </c>
      <c r="G324" s="260">
        <f>VLOOKUP(A324,'8-9 year olds'!A$10:B$335,2,"false")</f>
        <v>1983</v>
      </c>
    </row>
    <row r="325" spans="1:7" x14ac:dyDescent="0.25">
      <c r="A325" s="260" t="s">
        <v>182</v>
      </c>
      <c r="B325" s="260" t="s">
        <v>135</v>
      </c>
      <c r="C325" s="260" t="s">
        <v>179</v>
      </c>
      <c r="D325" s="260">
        <v>4</v>
      </c>
      <c r="E325" s="260">
        <v>202113</v>
      </c>
      <c r="F325" s="260">
        <f>VLOOKUP(A325,'&lt;10km distance to work'!$A$1:$L$349, 12, "false")</f>
        <v>61660</v>
      </c>
      <c r="G325" s="260">
        <f>VLOOKUP(A325,'8-9 year olds'!A$10:B$335,2,"false")</f>
        <v>3601</v>
      </c>
    </row>
  </sheetData>
  <sheetProtection password="E221" sheet="1" objects="1" scenarios="1"/>
  <autoFilter ref="A1:E325">
    <sortState ref="A2:E325">
      <sortCondition ref="A1"/>
    </sortState>
  </autoFilter>
  <sortState ref="A3:F323">
    <sortCondition ref="F1"/>
  </sortState>
  <mergeCells count="12">
    <mergeCell ref="I27:L27"/>
    <mergeCell ref="M8:M9"/>
    <mergeCell ref="J9:K9"/>
    <mergeCell ref="K10:K11"/>
    <mergeCell ref="K12:K13"/>
    <mergeCell ref="K14:K15"/>
    <mergeCell ref="I19:L19"/>
    <mergeCell ref="I20:L20"/>
    <mergeCell ref="I21:L21"/>
    <mergeCell ref="I24:L24"/>
    <mergeCell ref="I25:L25"/>
    <mergeCell ref="I26:L26"/>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349"/>
  <sheetViews>
    <sheetView showGridLines="0" workbookViewId="0"/>
  </sheetViews>
  <sheetFormatPr defaultRowHeight="15" x14ac:dyDescent="0.25"/>
  <cols>
    <col min="1" max="1" width="27.85546875" style="56" customWidth="1" collapsed="1"/>
    <col min="2" max="11" width="14" style="56" customWidth="1" collapsed="1"/>
    <col min="12" max="12" width="13.42578125" style="56" customWidth="1"/>
    <col min="13" max="16384" width="9.140625" style="56"/>
  </cols>
  <sheetData>
    <row r="1" spans="1:13" ht="39" customHeight="1" x14ac:dyDescent="0.25">
      <c r="A1" s="277" t="s">
        <v>424</v>
      </c>
      <c r="B1" s="278" t="s">
        <v>428</v>
      </c>
      <c r="C1" s="278" t="s">
        <v>429</v>
      </c>
      <c r="D1" s="278" t="s">
        <v>430</v>
      </c>
      <c r="E1" s="278" t="s">
        <v>431</v>
      </c>
      <c r="F1" s="278" t="s">
        <v>432</v>
      </c>
      <c r="G1" s="278" t="s">
        <v>433</v>
      </c>
      <c r="H1" s="278" t="s">
        <v>434</v>
      </c>
      <c r="I1" s="278" t="s">
        <v>435</v>
      </c>
      <c r="J1" s="278" t="s">
        <v>436</v>
      </c>
      <c r="K1" s="278" t="s">
        <v>437</v>
      </c>
      <c r="L1" s="278" t="s">
        <v>438</v>
      </c>
    </row>
    <row r="2" spans="1:13" x14ac:dyDescent="0.25">
      <c r="A2" s="279" t="s">
        <v>212</v>
      </c>
      <c r="B2" s="280">
        <v>4868</v>
      </c>
      <c r="C2" s="280">
        <v>4967</v>
      </c>
      <c r="D2" s="280">
        <v>5933</v>
      </c>
      <c r="E2" s="280">
        <v>3603</v>
      </c>
      <c r="F2" s="280">
        <v>1115</v>
      </c>
      <c r="G2" s="280">
        <v>1126</v>
      </c>
      <c r="H2" s="280">
        <v>382</v>
      </c>
      <c r="I2" s="280">
        <v>1305</v>
      </c>
      <c r="J2" s="280">
        <v>2991</v>
      </c>
      <c r="K2" s="280">
        <v>3066</v>
      </c>
      <c r="L2" s="281">
        <f t="shared" ref="L2:L65" si="0">SUM(B2:D2)</f>
        <v>15768</v>
      </c>
      <c r="M2" s="57"/>
    </row>
    <row r="3" spans="1:13" x14ac:dyDescent="0.25">
      <c r="A3" s="279" t="s">
        <v>389</v>
      </c>
      <c r="B3" s="280">
        <v>9266</v>
      </c>
      <c r="C3" s="280">
        <v>5329</v>
      </c>
      <c r="D3" s="280">
        <v>5062</v>
      </c>
      <c r="E3" s="280">
        <v>7493</v>
      </c>
      <c r="F3" s="280">
        <v>5448</v>
      </c>
      <c r="G3" s="280">
        <v>1801</v>
      </c>
      <c r="H3" s="280">
        <v>1447</v>
      </c>
      <c r="I3" s="280">
        <v>1323</v>
      </c>
      <c r="J3" s="280">
        <v>6025</v>
      </c>
      <c r="K3" s="280">
        <v>2882</v>
      </c>
      <c r="L3" s="281">
        <f t="shared" si="0"/>
        <v>19657</v>
      </c>
    </row>
    <row r="4" spans="1:13" x14ac:dyDescent="0.25">
      <c r="A4" s="279" t="s">
        <v>177</v>
      </c>
      <c r="B4" s="280">
        <v>9926</v>
      </c>
      <c r="C4" s="280">
        <v>9197</v>
      </c>
      <c r="D4" s="280">
        <v>10471</v>
      </c>
      <c r="E4" s="280">
        <v>13412</v>
      </c>
      <c r="F4" s="280">
        <v>3083</v>
      </c>
      <c r="G4" s="280">
        <v>752</v>
      </c>
      <c r="H4" s="280">
        <v>832</v>
      </c>
      <c r="I4" s="280">
        <v>1737</v>
      </c>
      <c r="J4" s="280">
        <v>5697</v>
      </c>
      <c r="K4" s="280">
        <v>4274</v>
      </c>
      <c r="L4" s="281">
        <f t="shared" si="0"/>
        <v>29594</v>
      </c>
    </row>
    <row r="5" spans="1:13" x14ac:dyDescent="0.25">
      <c r="A5" s="279" t="s">
        <v>199</v>
      </c>
      <c r="B5" s="280">
        <v>11462</v>
      </c>
      <c r="C5" s="280">
        <v>8519</v>
      </c>
      <c r="D5" s="280">
        <v>12978</v>
      </c>
      <c r="E5" s="280">
        <v>8968</v>
      </c>
      <c r="F5" s="280">
        <v>3462</v>
      </c>
      <c r="G5" s="280">
        <v>1796</v>
      </c>
      <c r="H5" s="280">
        <v>2078</v>
      </c>
      <c r="I5" s="280">
        <v>3084</v>
      </c>
      <c r="J5" s="280">
        <v>8436</v>
      </c>
      <c r="K5" s="280">
        <v>6660</v>
      </c>
      <c r="L5" s="281">
        <f t="shared" si="0"/>
        <v>32959</v>
      </c>
    </row>
    <row r="6" spans="1:13" x14ac:dyDescent="0.25">
      <c r="A6" s="279" t="s">
        <v>251</v>
      </c>
      <c r="B6" s="280">
        <v>9193</v>
      </c>
      <c r="C6" s="280">
        <v>11190</v>
      </c>
      <c r="D6" s="280">
        <v>11339</v>
      </c>
      <c r="E6" s="280">
        <v>9081</v>
      </c>
      <c r="F6" s="280">
        <v>2942</v>
      </c>
      <c r="G6" s="280">
        <v>937</v>
      </c>
      <c r="H6" s="280">
        <v>698</v>
      </c>
      <c r="I6" s="280">
        <v>1796</v>
      </c>
      <c r="J6" s="280">
        <v>4177</v>
      </c>
      <c r="K6" s="280">
        <v>3983</v>
      </c>
      <c r="L6" s="281">
        <f t="shared" si="0"/>
        <v>31722</v>
      </c>
    </row>
    <row r="7" spans="1:13" x14ac:dyDescent="0.25">
      <c r="A7" s="279" t="s">
        <v>307</v>
      </c>
      <c r="B7" s="280">
        <v>9451</v>
      </c>
      <c r="C7" s="280">
        <v>10813</v>
      </c>
      <c r="D7" s="280">
        <v>5025</v>
      </c>
      <c r="E7" s="280">
        <v>5994</v>
      </c>
      <c r="F7" s="280">
        <v>4915</v>
      </c>
      <c r="G7" s="280">
        <v>2424</v>
      </c>
      <c r="H7" s="280">
        <v>1310</v>
      </c>
      <c r="I7" s="280">
        <v>4917</v>
      </c>
      <c r="J7" s="280">
        <v>7206</v>
      </c>
      <c r="K7" s="280">
        <v>5491</v>
      </c>
      <c r="L7" s="281">
        <f t="shared" si="0"/>
        <v>25289</v>
      </c>
    </row>
    <row r="8" spans="1:13" x14ac:dyDescent="0.25">
      <c r="A8" s="279" t="s">
        <v>359</v>
      </c>
      <c r="B8" s="280">
        <v>13967</v>
      </c>
      <c r="C8" s="280">
        <v>10450</v>
      </c>
      <c r="D8" s="280">
        <v>8919</v>
      </c>
      <c r="E8" s="280">
        <v>14159</v>
      </c>
      <c r="F8" s="280">
        <v>9544</v>
      </c>
      <c r="G8" s="280">
        <v>4065</v>
      </c>
      <c r="H8" s="280">
        <v>5711</v>
      </c>
      <c r="I8" s="280">
        <v>3834</v>
      </c>
      <c r="J8" s="280">
        <v>12152</v>
      </c>
      <c r="K8" s="280">
        <v>7923</v>
      </c>
      <c r="L8" s="281">
        <f t="shared" si="0"/>
        <v>33336</v>
      </c>
    </row>
    <row r="9" spans="1:13" x14ac:dyDescent="0.25">
      <c r="A9" s="279" t="s">
        <v>394</v>
      </c>
      <c r="B9" s="280">
        <v>6656</v>
      </c>
      <c r="C9" s="280">
        <v>4701</v>
      </c>
      <c r="D9" s="280">
        <v>5318</v>
      </c>
      <c r="E9" s="280">
        <v>7727</v>
      </c>
      <c r="F9" s="280">
        <v>3555</v>
      </c>
      <c r="G9" s="280">
        <v>1278</v>
      </c>
      <c r="H9" s="280">
        <v>917</v>
      </c>
      <c r="I9" s="280">
        <v>2547</v>
      </c>
      <c r="J9" s="280">
        <v>5776</v>
      </c>
      <c r="K9" s="280">
        <v>3775</v>
      </c>
      <c r="L9" s="281">
        <f t="shared" si="0"/>
        <v>16675</v>
      </c>
    </row>
    <row r="10" spans="1:13" x14ac:dyDescent="0.25">
      <c r="A10" s="279" t="s">
        <v>162</v>
      </c>
      <c r="B10" s="280">
        <v>8092</v>
      </c>
      <c r="C10" s="280">
        <v>13079</v>
      </c>
      <c r="D10" s="280">
        <v>11472</v>
      </c>
      <c r="E10" s="280">
        <v>19586</v>
      </c>
      <c r="F10" s="280">
        <v>4839</v>
      </c>
      <c r="G10" s="280">
        <v>1112</v>
      </c>
      <c r="H10" s="280">
        <v>598</v>
      </c>
      <c r="I10" s="280">
        <v>1300</v>
      </c>
      <c r="J10" s="280">
        <v>4740</v>
      </c>
      <c r="K10" s="280">
        <v>10399</v>
      </c>
      <c r="L10" s="281">
        <f t="shared" si="0"/>
        <v>32643</v>
      </c>
    </row>
    <row r="11" spans="1:13" x14ac:dyDescent="0.25">
      <c r="A11" s="279" t="s">
        <v>128</v>
      </c>
      <c r="B11" s="280">
        <v>17057</v>
      </c>
      <c r="C11" s="280">
        <v>20734</v>
      </c>
      <c r="D11" s="280">
        <v>36206</v>
      </c>
      <c r="E11" s="280">
        <v>47142</v>
      </c>
      <c r="F11" s="280">
        <v>4071</v>
      </c>
      <c r="G11" s="280">
        <v>1370</v>
      </c>
      <c r="H11" s="280">
        <v>1086</v>
      </c>
      <c r="I11" s="280">
        <v>1799</v>
      </c>
      <c r="J11" s="280">
        <v>20968</v>
      </c>
      <c r="K11" s="280">
        <v>20225</v>
      </c>
      <c r="L11" s="281">
        <f t="shared" si="0"/>
        <v>73997</v>
      </c>
    </row>
    <row r="12" spans="1:13" x14ac:dyDescent="0.25">
      <c r="A12" s="279" t="s">
        <v>175</v>
      </c>
      <c r="B12" s="280">
        <v>16863</v>
      </c>
      <c r="C12" s="280">
        <v>19539</v>
      </c>
      <c r="D12" s="280">
        <v>17915</v>
      </c>
      <c r="E12" s="280">
        <v>18968</v>
      </c>
      <c r="F12" s="280">
        <v>8001</v>
      </c>
      <c r="G12" s="280">
        <v>1876</v>
      </c>
      <c r="H12" s="280">
        <v>1128</v>
      </c>
      <c r="I12" s="280">
        <v>3043</v>
      </c>
      <c r="J12" s="280">
        <v>7945</v>
      </c>
      <c r="K12" s="280">
        <v>8301</v>
      </c>
      <c r="L12" s="281">
        <f t="shared" si="0"/>
        <v>54317</v>
      </c>
    </row>
    <row r="13" spans="1:13" x14ac:dyDescent="0.25">
      <c r="A13" s="279" t="s">
        <v>317</v>
      </c>
      <c r="B13" s="280">
        <v>11122</v>
      </c>
      <c r="C13" s="280">
        <v>8854</v>
      </c>
      <c r="D13" s="280">
        <v>3423</v>
      </c>
      <c r="E13" s="280">
        <v>1238</v>
      </c>
      <c r="F13" s="280">
        <v>404</v>
      </c>
      <c r="G13" s="280">
        <v>943</v>
      </c>
      <c r="H13" s="280">
        <v>238</v>
      </c>
      <c r="I13" s="280">
        <v>1096</v>
      </c>
      <c r="J13" s="280">
        <v>2009</v>
      </c>
      <c r="K13" s="280">
        <v>1930</v>
      </c>
      <c r="L13" s="281">
        <f t="shared" si="0"/>
        <v>23399</v>
      </c>
    </row>
    <row r="14" spans="1:13" x14ac:dyDescent="0.25">
      <c r="A14" s="279" t="s">
        <v>269</v>
      </c>
      <c r="B14" s="280">
        <v>12783</v>
      </c>
      <c r="C14" s="280">
        <v>13413</v>
      </c>
      <c r="D14" s="280">
        <v>10340</v>
      </c>
      <c r="E14" s="280">
        <v>10708</v>
      </c>
      <c r="F14" s="280">
        <v>4744</v>
      </c>
      <c r="G14" s="280">
        <v>8985</v>
      </c>
      <c r="H14" s="280">
        <v>5686</v>
      </c>
      <c r="I14" s="280">
        <v>1358</v>
      </c>
      <c r="J14" s="280">
        <v>6482</v>
      </c>
      <c r="K14" s="280">
        <v>8507</v>
      </c>
      <c r="L14" s="281">
        <f t="shared" si="0"/>
        <v>36536</v>
      </c>
    </row>
    <row r="15" spans="1:13" x14ac:dyDescent="0.25">
      <c r="A15" s="279" t="s">
        <v>288</v>
      </c>
      <c r="B15" s="280">
        <v>15127</v>
      </c>
      <c r="C15" s="280">
        <v>17453</v>
      </c>
      <c r="D15" s="280">
        <v>10406</v>
      </c>
      <c r="E15" s="280">
        <v>11321</v>
      </c>
      <c r="F15" s="280">
        <v>7392</v>
      </c>
      <c r="G15" s="280">
        <v>2584</v>
      </c>
      <c r="H15" s="280">
        <v>3748</v>
      </c>
      <c r="I15" s="280">
        <v>5164</v>
      </c>
      <c r="J15" s="280">
        <v>10042</v>
      </c>
      <c r="K15" s="280">
        <v>6885</v>
      </c>
      <c r="L15" s="281">
        <f t="shared" si="0"/>
        <v>42986</v>
      </c>
    </row>
    <row r="16" spans="1:13" x14ac:dyDescent="0.25">
      <c r="A16" s="279" t="s">
        <v>357</v>
      </c>
      <c r="B16" s="280">
        <v>10430</v>
      </c>
      <c r="C16" s="280">
        <v>7300</v>
      </c>
      <c r="D16" s="280">
        <v>6032</v>
      </c>
      <c r="E16" s="280">
        <v>9039</v>
      </c>
      <c r="F16" s="280">
        <v>5052</v>
      </c>
      <c r="G16" s="280">
        <v>2034</v>
      </c>
      <c r="H16" s="280">
        <v>1611</v>
      </c>
      <c r="I16" s="280">
        <v>2150</v>
      </c>
      <c r="J16" s="280">
        <v>5525</v>
      </c>
      <c r="K16" s="280">
        <v>3641</v>
      </c>
      <c r="L16" s="281">
        <f t="shared" si="0"/>
        <v>23762</v>
      </c>
    </row>
    <row r="17" spans="1:12" x14ac:dyDescent="0.25">
      <c r="A17" s="279" t="s">
        <v>303</v>
      </c>
      <c r="B17" s="280">
        <v>17252</v>
      </c>
      <c r="C17" s="280">
        <v>15658</v>
      </c>
      <c r="D17" s="280">
        <v>9527</v>
      </c>
      <c r="E17" s="280">
        <v>16284</v>
      </c>
      <c r="F17" s="280">
        <v>3816</v>
      </c>
      <c r="G17" s="280">
        <v>708</v>
      </c>
      <c r="H17" s="280">
        <v>1246</v>
      </c>
      <c r="I17" s="280">
        <v>2787</v>
      </c>
      <c r="J17" s="280">
        <v>10624</v>
      </c>
      <c r="K17" s="280">
        <v>6956</v>
      </c>
      <c r="L17" s="281">
        <f t="shared" si="0"/>
        <v>42437</v>
      </c>
    </row>
    <row r="18" spans="1:12" x14ac:dyDescent="0.25">
      <c r="A18" s="279" t="s">
        <v>330</v>
      </c>
      <c r="B18" s="280">
        <v>13693</v>
      </c>
      <c r="C18" s="280">
        <v>16618</v>
      </c>
      <c r="D18" s="280">
        <v>8184</v>
      </c>
      <c r="E18" s="280">
        <v>8641</v>
      </c>
      <c r="F18" s="280">
        <v>6027</v>
      </c>
      <c r="G18" s="280">
        <v>2091</v>
      </c>
      <c r="H18" s="280">
        <v>1898</v>
      </c>
      <c r="I18" s="280">
        <v>4858</v>
      </c>
      <c r="J18" s="280">
        <v>7921</v>
      </c>
      <c r="K18" s="280">
        <v>5879</v>
      </c>
      <c r="L18" s="281">
        <f t="shared" si="0"/>
        <v>38495</v>
      </c>
    </row>
    <row r="19" spans="1:12" x14ac:dyDescent="0.25">
      <c r="A19" s="279" t="s">
        <v>124</v>
      </c>
      <c r="B19" s="280">
        <v>10863</v>
      </c>
      <c r="C19" s="280">
        <v>17256</v>
      </c>
      <c r="D19" s="280">
        <v>18487</v>
      </c>
      <c r="E19" s="280">
        <v>30636</v>
      </c>
      <c r="F19" s="280">
        <v>8228</v>
      </c>
      <c r="G19" s="280">
        <v>1601</v>
      </c>
      <c r="H19" s="280">
        <v>981</v>
      </c>
      <c r="I19" s="280">
        <v>1421</v>
      </c>
      <c r="J19" s="280">
        <v>8560</v>
      </c>
      <c r="K19" s="280">
        <v>12126</v>
      </c>
      <c r="L19" s="281">
        <f t="shared" si="0"/>
        <v>46606</v>
      </c>
    </row>
    <row r="20" spans="1:12" x14ac:dyDescent="0.25">
      <c r="A20" s="279" t="s">
        <v>136</v>
      </c>
      <c r="B20" s="280">
        <v>63012</v>
      </c>
      <c r="C20" s="280">
        <v>95188</v>
      </c>
      <c r="D20" s="280">
        <v>109441</v>
      </c>
      <c r="E20" s="280">
        <v>53686</v>
      </c>
      <c r="F20" s="280">
        <v>11977</v>
      </c>
      <c r="G20" s="280">
        <v>5523</v>
      </c>
      <c r="H20" s="280">
        <v>4467</v>
      </c>
      <c r="I20" s="280">
        <v>12646</v>
      </c>
      <c r="J20" s="280">
        <v>32837</v>
      </c>
      <c r="K20" s="280">
        <v>34914</v>
      </c>
      <c r="L20" s="281">
        <f t="shared" si="0"/>
        <v>267641</v>
      </c>
    </row>
    <row r="21" spans="1:12" x14ac:dyDescent="0.25">
      <c r="A21" s="279" t="s">
        <v>272</v>
      </c>
      <c r="B21" s="280">
        <v>5631</v>
      </c>
      <c r="C21" s="280">
        <v>9861</v>
      </c>
      <c r="D21" s="280">
        <v>12342</v>
      </c>
      <c r="E21" s="280">
        <v>6559</v>
      </c>
      <c r="F21" s="280">
        <v>1808</v>
      </c>
      <c r="G21" s="280">
        <v>1085</v>
      </c>
      <c r="H21" s="280">
        <v>1205</v>
      </c>
      <c r="I21" s="280">
        <v>1313</v>
      </c>
      <c r="J21" s="280">
        <v>4795</v>
      </c>
      <c r="K21" s="280">
        <v>3677</v>
      </c>
      <c r="L21" s="281">
        <f t="shared" si="0"/>
        <v>27834</v>
      </c>
    </row>
    <row r="22" spans="1:12" x14ac:dyDescent="0.25">
      <c r="A22" s="279" t="s">
        <v>266</v>
      </c>
      <c r="B22" s="280">
        <v>14083</v>
      </c>
      <c r="C22" s="280">
        <v>14124</v>
      </c>
      <c r="D22" s="280">
        <v>8256</v>
      </c>
      <c r="E22" s="280">
        <v>8609</v>
      </c>
      <c r="F22" s="280">
        <v>2796</v>
      </c>
      <c r="G22" s="280">
        <v>1634</v>
      </c>
      <c r="H22" s="280">
        <v>635</v>
      </c>
      <c r="I22" s="280">
        <v>1341</v>
      </c>
      <c r="J22" s="280">
        <v>4930</v>
      </c>
      <c r="K22" s="280">
        <v>4115</v>
      </c>
      <c r="L22" s="281">
        <f t="shared" si="0"/>
        <v>36463</v>
      </c>
    </row>
    <row r="23" spans="1:12" x14ac:dyDescent="0.25">
      <c r="A23" s="279" t="s">
        <v>222</v>
      </c>
      <c r="B23" s="280">
        <v>15754</v>
      </c>
      <c r="C23" s="280">
        <v>17613</v>
      </c>
      <c r="D23" s="280">
        <v>8224</v>
      </c>
      <c r="E23" s="280">
        <v>3217</v>
      </c>
      <c r="F23" s="280">
        <v>2604</v>
      </c>
      <c r="G23" s="280">
        <v>643</v>
      </c>
      <c r="H23" s="280">
        <v>740</v>
      </c>
      <c r="I23" s="280">
        <v>1468</v>
      </c>
      <c r="J23" s="280">
        <v>6173</v>
      </c>
      <c r="K23" s="280">
        <v>4983</v>
      </c>
      <c r="L23" s="281">
        <f t="shared" si="0"/>
        <v>41591</v>
      </c>
    </row>
    <row r="24" spans="1:12" x14ac:dyDescent="0.25">
      <c r="A24" s="279" t="s">
        <v>439</v>
      </c>
      <c r="B24" s="280">
        <v>4964</v>
      </c>
      <c r="C24" s="280">
        <v>5510</v>
      </c>
      <c r="D24" s="280">
        <v>4205</v>
      </c>
      <c r="E24" s="280">
        <v>5391</v>
      </c>
      <c r="F24" s="280">
        <v>2123</v>
      </c>
      <c r="G24" s="280">
        <v>878</v>
      </c>
      <c r="H24" s="280">
        <v>673</v>
      </c>
      <c r="I24" s="280">
        <v>873</v>
      </c>
      <c r="J24" s="280">
        <v>1660</v>
      </c>
      <c r="K24" s="280">
        <v>2014</v>
      </c>
      <c r="L24" s="281">
        <f t="shared" si="0"/>
        <v>14679</v>
      </c>
    </row>
    <row r="25" spans="1:12" x14ac:dyDescent="0.25">
      <c r="A25" s="279" t="s">
        <v>328</v>
      </c>
      <c r="B25" s="280">
        <v>4941</v>
      </c>
      <c r="C25" s="280">
        <v>4298</v>
      </c>
      <c r="D25" s="280">
        <v>6957</v>
      </c>
      <c r="E25" s="280">
        <v>7472</v>
      </c>
      <c r="F25" s="280">
        <v>2733</v>
      </c>
      <c r="G25" s="280">
        <v>888</v>
      </c>
      <c r="H25" s="280">
        <v>598</v>
      </c>
      <c r="I25" s="280">
        <v>1294</v>
      </c>
      <c r="J25" s="280">
        <v>2855</v>
      </c>
      <c r="K25" s="280">
        <v>2475</v>
      </c>
      <c r="L25" s="281">
        <f t="shared" si="0"/>
        <v>16196</v>
      </c>
    </row>
    <row r="26" spans="1:12" x14ac:dyDescent="0.25">
      <c r="A26" s="279" t="s">
        <v>164</v>
      </c>
      <c r="B26" s="280">
        <v>21045</v>
      </c>
      <c r="C26" s="280">
        <v>27946</v>
      </c>
      <c r="D26" s="280">
        <v>22080</v>
      </c>
      <c r="E26" s="280">
        <v>19590</v>
      </c>
      <c r="F26" s="280">
        <v>8280</v>
      </c>
      <c r="G26" s="280">
        <v>1601</v>
      </c>
      <c r="H26" s="280">
        <v>1197</v>
      </c>
      <c r="I26" s="280">
        <v>2588</v>
      </c>
      <c r="J26" s="280">
        <v>10086</v>
      </c>
      <c r="K26" s="280">
        <v>8954</v>
      </c>
      <c r="L26" s="281">
        <f t="shared" si="0"/>
        <v>71071</v>
      </c>
    </row>
    <row r="27" spans="1:12" x14ac:dyDescent="0.25">
      <c r="A27" s="279" t="s">
        <v>309</v>
      </c>
      <c r="B27" s="280">
        <v>7574</v>
      </c>
      <c r="C27" s="280">
        <v>5560</v>
      </c>
      <c r="D27" s="280">
        <v>3905</v>
      </c>
      <c r="E27" s="280">
        <v>3720</v>
      </c>
      <c r="F27" s="280">
        <v>2085</v>
      </c>
      <c r="G27" s="280">
        <v>578</v>
      </c>
      <c r="H27" s="280">
        <v>992</v>
      </c>
      <c r="I27" s="280">
        <v>803</v>
      </c>
      <c r="J27" s="280">
        <v>2831</v>
      </c>
      <c r="K27" s="280">
        <v>2759</v>
      </c>
      <c r="L27" s="281">
        <f t="shared" si="0"/>
        <v>17039</v>
      </c>
    </row>
    <row r="28" spans="1:12" x14ac:dyDescent="0.25">
      <c r="A28" s="279" t="s">
        <v>233</v>
      </c>
      <c r="B28" s="280">
        <v>16787</v>
      </c>
      <c r="C28" s="280">
        <v>24712</v>
      </c>
      <c r="D28" s="280">
        <v>16630</v>
      </c>
      <c r="E28" s="280">
        <v>6135</v>
      </c>
      <c r="F28" s="280">
        <v>914</v>
      </c>
      <c r="G28" s="280">
        <v>1767</v>
      </c>
      <c r="H28" s="280">
        <v>1723</v>
      </c>
      <c r="I28" s="280">
        <v>3257</v>
      </c>
      <c r="J28" s="280">
        <v>9111</v>
      </c>
      <c r="K28" s="280">
        <v>8150</v>
      </c>
      <c r="L28" s="281">
        <f t="shared" si="0"/>
        <v>58129</v>
      </c>
    </row>
    <row r="29" spans="1:12" x14ac:dyDescent="0.25">
      <c r="A29" s="279" t="s">
        <v>234</v>
      </c>
      <c r="B29" s="280">
        <v>9218</v>
      </c>
      <c r="C29" s="280">
        <v>10398</v>
      </c>
      <c r="D29" s="280">
        <v>8615</v>
      </c>
      <c r="E29" s="280">
        <v>11509</v>
      </c>
      <c r="F29" s="280">
        <v>4938</v>
      </c>
      <c r="G29" s="280">
        <v>1692</v>
      </c>
      <c r="H29" s="280">
        <v>2428</v>
      </c>
      <c r="I29" s="280">
        <v>1035</v>
      </c>
      <c r="J29" s="280">
        <v>6875</v>
      </c>
      <c r="K29" s="280">
        <v>5206</v>
      </c>
      <c r="L29" s="281">
        <f t="shared" si="0"/>
        <v>28231</v>
      </c>
    </row>
    <row r="30" spans="1:12" x14ac:dyDescent="0.25">
      <c r="A30" s="279" t="s">
        <v>148</v>
      </c>
      <c r="B30" s="280">
        <v>39380</v>
      </c>
      <c r="C30" s="280">
        <v>50949</v>
      </c>
      <c r="D30" s="280">
        <v>40852</v>
      </c>
      <c r="E30" s="280">
        <v>34717</v>
      </c>
      <c r="F30" s="280">
        <v>9010</v>
      </c>
      <c r="G30" s="280">
        <v>1785</v>
      </c>
      <c r="H30" s="280">
        <v>2804</v>
      </c>
      <c r="I30" s="280">
        <v>4745</v>
      </c>
      <c r="J30" s="280">
        <v>19312</v>
      </c>
      <c r="K30" s="280">
        <v>15383</v>
      </c>
      <c r="L30" s="281">
        <f t="shared" si="0"/>
        <v>131181</v>
      </c>
    </row>
    <row r="31" spans="1:12" x14ac:dyDescent="0.25">
      <c r="A31" s="279" t="s">
        <v>364</v>
      </c>
      <c r="B31" s="280">
        <v>11685</v>
      </c>
      <c r="C31" s="280">
        <v>7010</v>
      </c>
      <c r="D31" s="280">
        <v>6818</v>
      </c>
      <c r="E31" s="280">
        <v>13239</v>
      </c>
      <c r="F31" s="280">
        <v>6779</v>
      </c>
      <c r="G31" s="280">
        <v>2893</v>
      </c>
      <c r="H31" s="280">
        <v>5117</v>
      </c>
      <c r="I31" s="280">
        <v>4856</v>
      </c>
      <c r="J31" s="280">
        <v>8511</v>
      </c>
      <c r="K31" s="280">
        <v>7292</v>
      </c>
      <c r="L31" s="281">
        <f t="shared" si="0"/>
        <v>25513</v>
      </c>
    </row>
    <row r="32" spans="1:12" x14ac:dyDescent="0.25">
      <c r="A32" s="279" t="s">
        <v>423</v>
      </c>
      <c r="B32" s="280">
        <v>11077</v>
      </c>
      <c r="C32" s="280">
        <v>4972</v>
      </c>
      <c r="D32" s="280">
        <v>5470</v>
      </c>
      <c r="E32" s="280">
        <v>10845</v>
      </c>
      <c r="F32" s="280">
        <v>8666</v>
      </c>
      <c r="G32" s="280">
        <v>3329</v>
      </c>
      <c r="H32" s="280">
        <v>2189</v>
      </c>
      <c r="I32" s="280">
        <v>2184</v>
      </c>
      <c r="J32" s="280">
        <v>7477</v>
      </c>
      <c r="K32" s="280">
        <v>5092</v>
      </c>
      <c r="L32" s="281">
        <f t="shared" si="0"/>
        <v>21519</v>
      </c>
    </row>
    <row r="33" spans="1:12" x14ac:dyDescent="0.25">
      <c r="A33" s="279" t="s">
        <v>147</v>
      </c>
      <c r="B33" s="280">
        <v>15451</v>
      </c>
      <c r="C33" s="280">
        <v>27761</v>
      </c>
      <c r="D33" s="280">
        <v>36623</v>
      </c>
      <c r="E33" s="280">
        <v>26401</v>
      </c>
      <c r="F33" s="280">
        <v>3214</v>
      </c>
      <c r="G33" s="280">
        <v>921</v>
      </c>
      <c r="H33" s="280">
        <v>768</v>
      </c>
      <c r="I33" s="280">
        <v>1868</v>
      </c>
      <c r="J33" s="280">
        <v>12856</v>
      </c>
      <c r="K33" s="280">
        <v>21598</v>
      </c>
      <c r="L33" s="281">
        <f t="shared" si="0"/>
        <v>79835</v>
      </c>
    </row>
    <row r="34" spans="1:12" x14ac:dyDescent="0.25">
      <c r="A34" s="279" t="s">
        <v>292</v>
      </c>
      <c r="B34" s="280">
        <v>4294</v>
      </c>
      <c r="C34" s="280">
        <v>3331</v>
      </c>
      <c r="D34" s="280">
        <v>3684</v>
      </c>
      <c r="E34" s="280">
        <v>5961</v>
      </c>
      <c r="F34" s="280">
        <v>5123</v>
      </c>
      <c r="G34" s="280">
        <v>5169</v>
      </c>
      <c r="H34" s="280">
        <v>626</v>
      </c>
      <c r="I34" s="280">
        <v>541</v>
      </c>
      <c r="J34" s="280">
        <v>4094</v>
      </c>
      <c r="K34" s="280">
        <v>3428</v>
      </c>
      <c r="L34" s="281">
        <f t="shared" si="0"/>
        <v>11309</v>
      </c>
    </row>
    <row r="35" spans="1:12" x14ac:dyDescent="0.25">
      <c r="A35" s="279" t="s">
        <v>440</v>
      </c>
      <c r="B35" s="280">
        <v>10494</v>
      </c>
      <c r="C35" s="280">
        <v>9386</v>
      </c>
      <c r="D35" s="280">
        <v>9892</v>
      </c>
      <c r="E35" s="280">
        <v>10289</v>
      </c>
      <c r="F35" s="280">
        <v>6234</v>
      </c>
      <c r="G35" s="280">
        <v>3203</v>
      </c>
      <c r="H35" s="280">
        <v>752</v>
      </c>
      <c r="I35" s="280">
        <v>1695</v>
      </c>
      <c r="J35" s="280">
        <v>4813</v>
      </c>
      <c r="K35" s="280">
        <v>4501</v>
      </c>
      <c r="L35" s="281">
        <f t="shared" si="0"/>
        <v>29772</v>
      </c>
    </row>
    <row r="36" spans="1:12" x14ac:dyDescent="0.25">
      <c r="A36" s="279" t="s">
        <v>180</v>
      </c>
      <c r="B36" s="280">
        <v>32300</v>
      </c>
      <c r="C36" s="280">
        <v>31065</v>
      </c>
      <c r="D36" s="280">
        <v>12447</v>
      </c>
      <c r="E36" s="280">
        <v>10361</v>
      </c>
      <c r="F36" s="280">
        <v>3367</v>
      </c>
      <c r="G36" s="280">
        <v>5017</v>
      </c>
      <c r="H36" s="280">
        <v>2366</v>
      </c>
      <c r="I36" s="280">
        <v>12275</v>
      </c>
      <c r="J36" s="280">
        <v>17356</v>
      </c>
      <c r="K36" s="280">
        <v>13269</v>
      </c>
      <c r="L36" s="281">
        <f t="shared" si="0"/>
        <v>75812</v>
      </c>
    </row>
    <row r="37" spans="1:12" x14ac:dyDescent="0.25">
      <c r="A37" s="279" t="s">
        <v>195</v>
      </c>
      <c r="B37" s="280">
        <v>45846</v>
      </c>
      <c r="C37" s="280">
        <v>63042</v>
      </c>
      <c r="D37" s="280">
        <v>35751</v>
      </c>
      <c r="E37" s="280">
        <v>15836</v>
      </c>
      <c r="F37" s="280">
        <v>2946</v>
      </c>
      <c r="G37" s="280">
        <v>2111</v>
      </c>
      <c r="H37" s="280">
        <v>2808</v>
      </c>
      <c r="I37" s="280">
        <v>6856</v>
      </c>
      <c r="J37" s="280">
        <v>17841</v>
      </c>
      <c r="K37" s="280">
        <v>16958</v>
      </c>
      <c r="L37" s="281">
        <f t="shared" si="0"/>
        <v>144639</v>
      </c>
    </row>
    <row r="38" spans="1:12" x14ac:dyDescent="0.25">
      <c r="A38" s="279" t="s">
        <v>327</v>
      </c>
      <c r="B38" s="280">
        <v>6741</v>
      </c>
      <c r="C38" s="280">
        <v>11257</v>
      </c>
      <c r="D38" s="280">
        <v>13695</v>
      </c>
      <c r="E38" s="280">
        <v>11150</v>
      </c>
      <c r="F38" s="280">
        <v>3239</v>
      </c>
      <c r="G38" s="280">
        <v>1008</v>
      </c>
      <c r="H38" s="280">
        <v>673</v>
      </c>
      <c r="I38" s="280">
        <v>1761</v>
      </c>
      <c r="J38" s="280">
        <v>6724</v>
      </c>
      <c r="K38" s="280">
        <v>5293</v>
      </c>
      <c r="L38" s="281">
        <f t="shared" si="0"/>
        <v>31693</v>
      </c>
    </row>
    <row r="39" spans="1:12" x14ac:dyDescent="0.25">
      <c r="A39" s="279" t="s">
        <v>104</v>
      </c>
      <c r="B39" s="280">
        <v>15585</v>
      </c>
      <c r="C39" s="280">
        <v>18933</v>
      </c>
      <c r="D39" s="280">
        <v>21859</v>
      </c>
      <c r="E39" s="280">
        <v>48292</v>
      </c>
      <c r="F39" s="280">
        <v>11462</v>
      </c>
      <c r="G39" s="280">
        <v>2061</v>
      </c>
      <c r="H39" s="280">
        <v>1111</v>
      </c>
      <c r="I39" s="280">
        <v>1785</v>
      </c>
      <c r="J39" s="280">
        <v>15799</v>
      </c>
      <c r="K39" s="280">
        <v>14481</v>
      </c>
      <c r="L39" s="281">
        <f t="shared" si="0"/>
        <v>56377</v>
      </c>
    </row>
    <row r="40" spans="1:12" x14ac:dyDescent="0.25">
      <c r="A40" s="279" t="s">
        <v>215</v>
      </c>
      <c r="B40" s="280">
        <v>5529</v>
      </c>
      <c r="C40" s="280">
        <v>4925</v>
      </c>
      <c r="D40" s="280">
        <v>7325</v>
      </c>
      <c r="E40" s="280">
        <v>12463</v>
      </c>
      <c r="F40" s="280">
        <v>3600</v>
      </c>
      <c r="G40" s="280">
        <v>1093</v>
      </c>
      <c r="H40" s="280">
        <v>706</v>
      </c>
      <c r="I40" s="280">
        <v>1446</v>
      </c>
      <c r="J40" s="280">
        <v>5759</v>
      </c>
      <c r="K40" s="280">
        <v>3405</v>
      </c>
      <c r="L40" s="281">
        <f t="shared" si="0"/>
        <v>17779</v>
      </c>
    </row>
    <row r="41" spans="1:12" x14ac:dyDescent="0.25">
      <c r="A41" s="279" t="s">
        <v>140</v>
      </c>
      <c r="B41" s="280">
        <v>6372</v>
      </c>
      <c r="C41" s="280">
        <v>5676</v>
      </c>
      <c r="D41" s="280">
        <v>7976</v>
      </c>
      <c r="E41" s="280">
        <v>7822</v>
      </c>
      <c r="F41" s="280">
        <v>6906</v>
      </c>
      <c r="G41" s="280">
        <v>1046</v>
      </c>
      <c r="H41" s="280">
        <v>475</v>
      </c>
      <c r="I41" s="280">
        <v>627</v>
      </c>
      <c r="J41" s="280">
        <v>3904</v>
      </c>
      <c r="K41" s="280">
        <v>5418</v>
      </c>
      <c r="L41" s="281">
        <f t="shared" si="0"/>
        <v>20024</v>
      </c>
    </row>
    <row r="42" spans="1:12" x14ac:dyDescent="0.25">
      <c r="A42" s="279" t="s">
        <v>174</v>
      </c>
      <c r="B42" s="280">
        <v>7862</v>
      </c>
      <c r="C42" s="280">
        <v>10279</v>
      </c>
      <c r="D42" s="280">
        <v>13676</v>
      </c>
      <c r="E42" s="280">
        <v>7865</v>
      </c>
      <c r="F42" s="280">
        <v>1387</v>
      </c>
      <c r="G42" s="280">
        <v>891</v>
      </c>
      <c r="H42" s="280">
        <v>778</v>
      </c>
      <c r="I42" s="280">
        <v>2268</v>
      </c>
      <c r="J42" s="280">
        <v>4688</v>
      </c>
      <c r="K42" s="280">
        <v>3491</v>
      </c>
      <c r="L42" s="281">
        <f t="shared" si="0"/>
        <v>31817</v>
      </c>
    </row>
    <row r="43" spans="1:12" x14ac:dyDescent="0.25">
      <c r="A43" s="279" t="s">
        <v>248</v>
      </c>
      <c r="B43" s="280">
        <v>8390</v>
      </c>
      <c r="C43" s="280">
        <v>9421</v>
      </c>
      <c r="D43" s="280">
        <v>6117</v>
      </c>
      <c r="E43" s="280">
        <v>4499</v>
      </c>
      <c r="F43" s="280">
        <v>1524</v>
      </c>
      <c r="G43" s="280">
        <v>1249</v>
      </c>
      <c r="H43" s="280">
        <v>626</v>
      </c>
      <c r="I43" s="280">
        <v>678</v>
      </c>
      <c r="J43" s="280">
        <v>2941</v>
      </c>
      <c r="K43" s="280">
        <v>2688</v>
      </c>
      <c r="L43" s="281">
        <f t="shared" si="0"/>
        <v>23928</v>
      </c>
    </row>
    <row r="44" spans="1:12" x14ac:dyDescent="0.25">
      <c r="A44" s="279" t="s">
        <v>146</v>
      </c>
      <c r="B44" s="280">
        <v>13856</v>
      </c>
      <c r="C44" s="280">
        <v>17131</v>
      </c>
      <c r="D44" s="280">
        <v>19581</v>
      </c>
      <c r="E44" s="280">
        <v>15805</v>
      </c>
      <c r="F44" s="280">
        <v>3567</v>
      </c>
      <c r="G44" s="280">
        <v>1170</v>
      </c>
      <c r="H44" s="280">
        <v>1084</v>
      </c>
      <c r="I44" s="280">
        <v>1861</v>
      </c>
      <c r="J44" s="280">
        <v>7689</v>
      </c>
      <c r="K44" s="280">
        <v>6292</v>
      </c>
      <c r="L44" s="281">
        <f t="shared" si="0"/>
        <v>50568</v>
      </c>
    </row>
    <row r="45" spans="1:12" x14ac:dyDescent="0.25">
      <c r="A45" s="279" t="s">
        <v>441</v>
      </c>
      <c r="B45" s="280">
        <v>11632</v>
      </c>
      <c r="C45" s="280">
        <v>11267</v>
      </c>
      <c r="D45" s="280">
        <v>14582</v>
      </c>
      <c r="E45" s="280">
        <v>20375</v>
      </c>
      <c r="F45" s="280">
        <v>4888</v>
      </c>
      <c r="G45" s="280">
        <v>989</v>
      </c>
      <c r="H45" s="280">
        <v>1000</v>
      </c>
      <c r="I45" s="280">
        <v>1770</v>
      </c>
      <c r="J45" s="280">
        <v>5347</v>
      </c>
      <c r="K45" s="280">
        <v>5638</v>
      </c>
      <c r="L45" s="281">
        <f t="shared" si="0"/>
        <v>37481</v>
      </c>
    </row>
    <row r="46" spans="1:12" x14ac:dyDescent="0.25">
      <c r="A46" s="279" t="s">
        <v>150</v>
      </c>
      <c r="B46" s="280">
        <v>17372</v>
      </c>
      <c r="C46" s="280">
        <v>21761</v>
      </c>
      <c r="D46" s="280">
        <v>18300</v>
      </c>
      <c r="E46" s="280">
        <v>12837</v>
      </c>
      <c r="F46" s="280">
        <v>5308</v>
      </c>
      <c r="G46" s="280">
        <v>2047</v>
      </c>
      <c r="H46" s="280">
        <v>1098</v>
      </c>
      <c r="I46" s="280">
        <v>1729</v>
      </c>
      <c r="J46" s="280">
        <v>9506</v>
      </c>
      <c r="K46" s="280">
        <v>6687</v>
      </c>
      <c r="L46" s="281">
        <f t="shared" si="0"/>
        <v>57433</v>
      </c>
    </row>
    <row r="47" spans="1:12" x14ac:dyDescent="0.25">
      <c r="A47" s="279" t="s">
        <v>188</v>
      </c>
      <c r="B47" s="280">
        <v>15963</v>
      </c>
      <c r="C47" s="280">
        <v>19464</v>
      </c>
      <c r="D47" s="280">
        <v>3881</v>
      </c>
      <c r="E47" s="280">
        <v>3329</v>
      </c>
      <c r="F47" s="280">
        <v>1413</v>
      </c>
      <c r="G47" s="280">
        <v>705</v>
      </c>
      <c r="H47" s="280">
        <v>1205</v>
      </c>
      <c r="I47" s="280">
        <v>3620</v>
      </c>
      <c r="J47" s="280">
        <v>6417</v>
      </c>
      <c r="K47" s="280">
        <v>3440</v>
      </c>
      <c r="L47" s="281">
        <f t="shared" si="0"/>
        <v>39308</v>
      </c>
    </row>
    <row r="48" spans="1:12" x14ac:dyDescent="0.25">
      <c r="A48" s="279" t="s">
        <v>87</v>
      </c>
      <c r="B48" s="280">
        <v>17698</v>
      </c>
      <c r="C48" s="280">
        <v>27648</v>
      </c>
      <c r="D48" s="280">
        <v>29373</v>
      </c>
      <c r="E48" s="280">
        <v>6766</v>
      </c>
      <c r="F48" s="280">
        <v>1417</v>
      </c>
      <c r="G48" s="280">
        <v>489</v>
      </c>
      <c r="H48" s="280">
        <v>585</v>
      </c>
      <c r="I48" s="280">
        <v>1449</v>
      </c>
      <c r="J48" s="280">
        <v>14366</v>
      </c>
      <c r="K48" s="280">
        <v>9175</v>
      </c>
      <c r="L48" s="281">
        <f t="shared" si="0"/>
        <v>74719</v>
      </c>
    </row>
    <row r="49" spans="1:12" x14ac:dyDescent="0.25">
      <c r="A49" s="279" t="s">
        <v>322</v>
      </c>
      <c r="B49" s="280">
        <v>7692</v>
      </c>
      <c r="C49" s="280">
        <v>7743</v>
      </c>
      <c r="D49" s="280">
        <v>5820</v>
      </c>
      <c r="E49" s="280">
        <v>10813</v>
      </c>
      <c r="F49" s="280">
        <v>4062</v>
      </c>
      <c r="G49" s="280">
        <v>1249</v>
      </c>
      <c r="H49" s="280">
        <v>725</v>
      </c>
      <c r="I49" s="280">
        <v>1183</v>
      </c>
      <c r="J49" s="280">
        <v>3753</v>
      </c>
      <c r="K49" s="280">
        <v>4436</v>
      </c>
      <c r="L49" s="281">
        <f t="shared" si="0"/>
        <v>21255</v>
      </c>
    </row>
    <row r="50" spans="1:12" x14ac:dyDescent="0.25">
      <c r="A50" s="279" t="s">
        <v>210</v>
      </c>
      <c r="B50" s="280">
        <v>13863</v>
      </c>
      <c r="C50" s="280">
        <v>8069</v>
      </c>
      <c r="D50" s="280">
        <v>9812</v>
      </c>
      <c r="E50" s="280">
        <v>7095</v>
      </c>
      <c r="F50" s="280">
        <v>4802</v>
      </c>
      <c r="G50" s="280">
        <v>1916</v>
      </c>
      <c r="H50" s="280">
        <v>1922</v>
      </c>
      <c r="I50" s="280">
        <v>4957</v>
      </c>
      <c r="J50" s="280">
        <v>7592</v>
      </c>
      <c r="K50" s="280">
        <v>5592</v>
      </c>
      <c r="L50" s="281">
        <f t="shared" si="0"/>
        <v>31744</v>
      </c>
    </row>
    <row r="51" spans="1:12" x14ac:dyDescent="0.25">
      <c r="A51" s="279" t="s">
        <v>442</v>
      </c>
      <c r="B51" s="280">
        <v>32193</v>
      </c>
      <c r="C51" s="280">
        <v>43788</v>
      </c>
      <c r="D51" s="280">
        <v>32864</v>
      </c>
      <c r="E51" s="280">
        <v>12795</v>
      </c>
      <c r="F51" s="280">
        <v>5100</v>
      </c>
      <c r="G51" s="280">
        <v>2130</v>
      </c>
      <c r="H51" s="280">
        <v>2861</v>
      </c>
      <c r="I51" s="280">
        <v>4445</v>
      </c>
      <c r="J51" s="280">
        <v>11998</v>
      </c>
      <c r="K51" s="280">
        <v>11440</v>
      </c>
      <c r="L51" s="281">
        <f t="shared" si="0"/>
        <v>108845</v>
      </c>
    </row>
    <row r="52" spans="1:12" x14ac:dyDescent="0.25">
      <c r="A52" s="279" t="s">
        <v>302</v>
      </c>
      <c r="B52" s="280">
        <v>13378</v>
      </c>
      <c r="C52" s="280">
        <v>14371</v>
      </c>
      <c r="D52" s="280">
        <v>6838</v>
      </c>
      <c r="E52" s="280">
        <v>4792</v>
      </c>
      <c r="F52" s="280">
        <v>1878</v>
      </c>
      <c r="G52" s="280">
        <v>912</v>
      </c>
      <c r="H52" s="280">
        <v>916</v>
      </c>
      <c r="I52" s="280">
        <v>2093</v>
      </c>
      <c r="J52" s="280">
        <v>5464</v>
      </c>
      <c r="K52" s="280">
        <v>3232</v>
      </c>
      <c r="L52" s="281">
        <f t="shared" si="0"/>
        <v>34587</v>
      </c>
    </row>
    <row r="53" spans="1:12" x14ac:dyDescent="0.25">
      <c r="A53" s="279" t="s">
        <v>443</v>
      </c>
      <c r="B53" s="280">
        <v>13248</v>
      </c>
      <c r="C53" s="280">
        <v>8744</v>
      </c>
      <c r="D53" s="280">
        <v>7827</v>
      </c>
      <c r="E53" s="280">
        <v>15982</v>
      </c>
      <c r="F53" s="280">
        <v>7899</v>
      </c>
      <c r="G53" s="280">
        <v>2602</v>
      </c>
      <c r="H53" s="280">
        <v>2518</v>
      </c>
      <c r="I53" s="280">
        <v>3460</v>
      </c>
      <c r="J53" s="280">
        <v>11630</v>
      </c>
      <c r="K53" s="280">
        <v>6770</v>
      </c>
      <c r="L53" s="281">
        <f t="shared" si="0"/>
        <v>29819</v>
      </c>
    </row>
    <row r="54" spans="1:12" x14ac:dyDescent="0.25">
      <c r="A54" s="279" t="s">
        <v>237</v>
      </c>
      <c r="B54" s="280">
        <v>5526</v>
      </c>
      <c r="C54" s="280">
        <v>4983</v>
      </c>
      <c r="D54" s="280">
        <v>7663</v>
      </c>
      <c r="E54" s="280">
        <v>4531</v>
      </c>
      <c r="F54" s="280">
        <v>2704</v>
      </c>
      <c r="G54" s="280">
        <v>1447</v>
      </c>
      <c r="H54" s="280">
        <v>5411</v>
      </c>
      <c r="I54" s="280">
        <v>765</v>
      </c>
      <c r="J54" s="280">
        <v>3625</v>
      </c>
      <c r="K54" s="280">
        <v>4788</v>
      </c>
      <c r="L54" s="281">
        <f t="shared" si="0"/>
        <v>18172</v>
      </c>
    </row>
    <row r="55" spans="1:12" x14ac:dyDescent="0.25">
      <c r="A55" s="279" t="s">
        <v>365</v>
      </c>
      <c r="B55" s="280">
        <v>17887</v>
      </c>
      <c r="C55" s="280">
        <v>12744</v>
      </c>
      <c r="D55" s="280">
        <v>16544</v>
      </c>
      <c r="E55" s="280">
        <v>27533</v>
      </c>
      <c r="F55" s="280">
        <v>11318</v>
      </c>
      <c r="G55" s="280">
        <v>5243</v>
      </c>
      <c r="H55" s="280">
        <v>8120</v>
      </c>
      <c r="I55" s="280">
        <v>6048</v>
      </c>
      <c r="J55" s="280">
        <v>14781</v>
      </c>
      <c r="K55" s="280">
        <v>11843</v>
      </c>
      <c r="L55" s="281">
        <f t="shared" si="0"/>
        <v>47175</v>
      </c>
    </row>
    <row r="56" spans="1:12" x14ac:dyDescent="0.25">
      <c r="A56" s="279" t="s">
        <v>444</v>
      </c>
      <c r="B56" s="280">
        <v>6248</v>
      </c>
      <c r="C56" s="280">
        <v>2886</v>
      </c>
      <c r="D56" s="280">
        <v>4015</v>
      </c>
      <c r="E56" s="280">
        <v>3675</v>
      </c>
      <c r="F56" s="280">
        <v>2065</v>
      </c>
      <c r="G56" s="280">
        <v>1084</v>
      </c>
      <c r="H56" s="280">
        <v>982</v>
      </c>
      <c r="I56" s="280">
        <v>1760</v>
      </c>
      <c r="J56" s="280">
        <v>6780</v>
      </c>
      <c r="K56" s="280">
        <v>2951</v>
      </c>
      <c r="L56" s="281">
        <f t="shared" si="0"/>
        <v>13149</v>
      </c>
    </row>
    <row r="57" spans="1:12" x14ac:dyDescent="0.25">
      <c r="A57" s="279" t="s">
        <v>203</v>
      </c>
      <c r="B57" s="280">
        <v>13917</v>
      </c>
      <c r="C57" s="280">
        <v>12816</v>
      </c>
      <c r="D57" s="280">
        <v>15970</v>
      </c>
      <c r="E57" s="280">
        <v>14343</v>
      </c>
      <c r="F57" s="280">
        <v>3945</v>
      </c>
      <c r="G57" s="280">
        <v>1374</v>
      </c>
      <c r="H57" s="280">
        <v>1444</v>
      </c>
      <c r="I57" s="280">
        <v>2617</v>
      </c>
      <c r="J57" s="280">
        <v>7925</v>
      </c>
      <c r="K57" s="280">
        <v>5221</v>
      </c>
      <c r="L57" s="281">
        <f t="shared" si="0"/>
        <v>42703</v>
      </c>
    </row>
    <row r="58" spans="1:12" x14ac:dyDescent="0.25">
      <c r="A58" s="279" t="s">
        <v>229</v>
      </c>
      <c r="B58" s="280">
        <v>14061</v>
      </c>
      <c r="C58" s="280">
        <v>14068</v>
      </c>
      <c r="D58" s="280">
        <v>7708</v>
      </c>
      <c r="E58" s="280">
        <v>12168</v>
      </c>
      <c r="F58" s="280">
        <v>5357</v>
      </c>
      <c r="G58" s="280">
        <v>3584</v>
      </c>
      <c r="H58" s="280">
        <v>11698</v>
      </c>
      <c r="I58" s="280">
        <v>1569</v>
      </c>
      <c r="J58" s="280">
        <v>8857</v>
      </c>
      <c r="K58" s="280">
        <v>7381</v>
      </c>
      <c r="L58" s="281">
        <f t="shared" si="0"/>
        <v>35837</v>
      </c>
    </row>
    <row r="59" spans="1:12" x14ac:dyDescent="0.25">
      <c r="A59" s="279" t="s">
        <v>186</v>
      </c>
      <c r="B59" s="280">
        <v>15693</v>
      </c>
      <c r="C59" s="280">
        <v>14717</v>
      </c>
      <c r="D59" s="280">
        <v>5601</v>
      </c>
      <c r="E59" s="280">
        <v>5469</v>
      </c>
      <c r="F59" s="280">
        <v>2356</v>
      </c>
      <c r="G59" s="280">
        <v>797</v>
      </c>
      <c r="H59" s="280">
        <v>1660</v>
      </c>
      <c r="I59" s="280">
        <v>2587</v>
      </c>
      <c r="J59" s="280">
        <v>6074</v>
      </c>
      <c r="K59" s="280">
        <v>4229</v>
      </c>
      <c r="L59" s="281">
        <f t="shared" si="0"/>
        <v>36011</v>
      </c>
    </row>
    <row r="60" spans="1:12" x14ac:dyDescent="0.25">
      <c r="A60" s="279" t="s">
        <v>321</v>
      </c>
      <c r="B60" s="280">
        <v>15543</v>
      </c>
      <c r="C60" s="280">
        <v>9914</v>
      </c>
      <c r="D60" s="280">
        <v>8762</v>
      </c>
      <c r="E60" s="280">
        <v>10963</v>
      </c>
      <c r="F60" s="280">
        <v>6288</v>
      </c>
      <c r="G60" s="280">
        <v>3203</v>
      </c>
      <c r="H60" s="280">
        <v>2247</v>
      </c>
      <c r="I60" s="280">
        <v>3768</v>
      </c>
      <c r="J60" s="280">
        <v>8567</v>
      </c>
      <c r="K60" s="280">
        <v>5574</v>
      </c>
      <c r="L60" s="281">
        <f t="shared" si="0"/>
        <v>34219</v>
      </c>
    </row>
    <row r="61" spans="1:12" x14ac:dyDescent="0.25">
      <c r="A61" s="279" t="s">
        <v>323</v>
      </c>
      <c r="B61" s="280">
        <v>32246</v>
      </c>
      <c r="C61" s="280">
        <v>26242</v>
      </c>
      <c r="D61" s="280">
        <v>25533</v>
      </c>
      <c r="E61" s="280">
        <v>32196</v>
      </c>
      <c r="F61" s="280">
        <v>12469</v>
      </c>
      <c r="G61" s="280">
        <v>6538</v>
      </c>
      <c r="H61" s="280">
        <v>4525</v>
      </c>
      <c r="I61" s="280">
        <v>5530</v>
      </c>
      <c r="J61" s="280">
        <v>23337</v>
      </c>
      <c r="K61" s="280">
        <v>12520</v>
      </c>
      <c r="L61" s="281">
        <f t="shared" si="0"/>
        <v>84021</v>
      </c>
    </row>
    <row r="62" spans="1:12" x14ac:dyDescent="0.25">
      <c r="A62" s="279" t="s">
        <v>305</v>
      </c>
      <c r="B62" s="280">
        <v>26528</v>
      </c>
      <c r="C62" s="280">
        <v>25727</v>
      </c>
      <c r="D62" s="280">
        <v>23424</v>
      </c>
      <c r="E62" s="280">
        <v>27282</v>
      </c>
      <c r="F62" s="280">
        <v>13656</v>
      </c>
      <c r="G62" s="280">
        <v>5786</v>
      </c>
      <c r="H62" s="280">
        <v>4132</v>
      </c>
      <c r="I62" s="280">
        <v>5441</v>
      </c>
      <c r="J62" s="280">
        <v>17178</v>
      </c>
      <c r="K62" s="280">
        <v>10984</v>
      </c>
      <c r="L62" s="281">
        <f t="shared" si="0"/>
        <v>75679</v>
      </c>
    </row>
    <row r="63" spans="1:12" x14ac:dyDescent="0.25">
      <c r="A63" s="279" t="s">
        <v>239</v>
      </c>
      <c r="B63" s="280">
        <v>9511</v>
      </c>
      <c r="C63" s="280">
        <v>12080</v>
      </c>
      <c r="D63" s="280">
        <v>6579</v>
      </c>
      <c r="E63" s="280">
        <v>7244</v>
      </c>
      <c r="F63" s="280">
        <v>1639</v>
      </c>
      <c r="G63" s="280">
        <v>1266</v>
      </c>
      <c r="H63" s="280">
        <v>744</v>
      </c>
      <c r="I63" s="280">
        <v>1578</v>
      </c>
      <c r="J63" s="280">
        <v>3755</v>
      </c>
      <c r="K63" s="280">
        <v>3505</v>
      </c>
      <c r="L63" s="281">
        <f t="shared" si="0"/>
        <v>28170</v>
      </c>
    </row>
    <row r="64" spans="1:12" x14ac:dyDescent="0.25">
      <c r="A64" s="279" t="s">
        <v>334</v>
      </c>
      <c r="B64" s="280">
        <v>10147</v>
      </c>
      <c r="C64" s="280">
        <v>5651</v>
      </c>
      <c r="D64" s="280">
        <v>6105</v>
      </c>
      <c r="E64" s="280">
        <v>7734</v>
      </c>
      <c r="F64" s="280">
        <v>3298</v>
      </c>
      <c r="G64" s="280">
        <v>1504</v>
      </c>
      <c r="H64" s="280">
        <v>1979</v>
      </c>
      <c r="I64" s="280">
        <v>2931</v>
      </c>
      <c r="J64" s="280">
        <v>8724</v>
      </c>
      <c r="K64" s="280">
        <v>5212</v>
      </c>
      <c r="L64" s="281">
        <f t="shared" si="0"/>
        <v>21903</v>
      </c>
    </row>
    <row r="65" spans="1:12" x14ac:dyDescent="0.25">
      <c r="A65" s="279" t="s">
        <v>314</v>
      </c>
      <c r="B65" s="280">
        <v>4989</v>
      </c>
      <c r="C65" s="280">
        <v>3842</v>
      </c>
      <c r="D65" s="280">
        <v>5660</v>
      </c>
      <c r="E65" s="280">
        <v>7119</v>
      </c>
      <c r="F65" s="280">
        <v>3639</v>
      </c>
      <c r="G65" s="280">
        <v>4843</v>
      </c>
      <c r="H65" s="280">
        <v>2676</v>
      </c>
      <c r="I65" s="280">
        <v>620</v>
      </c>
      <c r="J65" s="280">
        <v>7188</v>
      </c>
      <c r="K65" s="280">
        <v>4209</v>
      </c>
      <c r="L65" s="281">
        <f t="shared" si="0"/>
        <v>14491</v>
      </c>
    </row>
    <row r="66" spans="1:12" x14ac:dyDescent="0.25">
      <c r="A66" s="279" t="s">
        <v>312</v>
      </c>
      <c r="B66" s="280">
        <v>8185</v>
      </c>
      <c r="C66" s="280">
        <v>8323</v>
      </c>
      <c r="D66" s="280">
        <v>9243</v>
      </c>
      <c r="E66" s="280">
        <v>10315</v>
      </c>
      <c r="F66" s="280">
        <v>3377</v>
      </c>
      <c r="G66" s="280">
        <v>2751</v>
      </c>
      <c r="H66" s="280">
        <v>785</v>
      </c>
      <c r="I66" s="280">
        <v>1120</v>
      </c>
      <c r="J66" s="280">
        <v>5827</v>
      </c>
      <c r="K66" s="280">
        <v>3776</v>
      </c>
      <c r="L66" s="281">
        <f t="shared" ref="L66:L129" si="1">SUM(B66:D66)</f>
        <v>25751</v>
      </c>
    </row>
    <row r="67" spans="1:12" x14ac:dyDescent="0.25">
      <c r="A67" s="279" t="s">
        <v>216</v>
      </c>
      <c r="B67" s="280">
        <v>3336</v>
      </c>
      <c r="C67" s="280">
        <v>3788</v>
      </c>
      <c r="D67" s="280">
        <v>3538</v>
      </c>
      <c r="E67" s="280">
        <v>3031</v>
      </c>
      <c r="F67" s="280">
        <v>493</v>
      </c>
      <c r="G67" s="280">
        <v>620</v>
      </c>
      <c r="H67" s="280">
        <v>358</v>
      </c>
      <c r="I67" s="280">
        <v>680</v>
      </c>
      <c r="J67" s="280">
        <v>2530</v>
      </c>
      <c r="K67" s="280">
        <v>1927</v>
      </c>
      <c r="L67" s="281">
        <f t="shared" si="1"/>
        <v>10662</v>
      </c>
    </row>
    <row r="68" spans="1:12" x14ac:dyDescent="0.25">
      <c r="A68" s="279" t="s">
        <v>425</v>
      </c>
      <c r="B68" s="280">
        <v>2257</v>
      </c>
      <c r="C68" s="280">
        <v>846</v>
      </c>
      <c r="D68" s="280">
        <v>384</v>
      </c>
      <c r="E68" s="280">
        <v>137</v>
      </c>
      <c r="F68" s="280">
        <v>31</v>
      </c>
      <c r="G68" s="280">
        <v>23</v>
      </c>
      <c r="H68" s="280">
        <v>17</v>
      </c>
      <c r="I68" s="280">
        <v>83</v>
      </c>
      <c r="J68" s="280">
        <v>687</v>
      </c>
      <c r="K68" s="280">
        <v>282</v>
      </c>
      <c r="L68" s="281">
        <f t="shared" si="1"/>
        <v>3487</v>
      </c>
    </row>
    <row r="69" spans="1:12" x14ac:dyDescent="0.25">
      <c r="A69" s="279" t="s">
        <v>290</v>
      </c>
      <c r="B69" s="280">
        <v>16112</v>
      </c>
      <c r="C69" s="280">
        <v>17862</v>
      </c>
      <c r="D69" s="280">
        <v>9872</v>
      </c>
      <c r="E69" s="280">
        <v>8059</v>
      </c>
      <c r="F69" s="280">
        <v>5448</v>
      </c>
      <c r="G69" s="280">
        <v>2803</v>
      </c>
      <c r="H69" s="280">
        <v>1868</v>
      </c>
      <c r="I69" s="280">
        <v>7572</v>
      </c>
      <c r="J69" s="280">
        <v>8617</v>
      </c>
      <c r="K69" s="280">
        <v>7374</v>
      </c>
      <c r="L69" s="281">
        <f t="shared" si="1"/>
        <v>43846</v>
      </c>
    </row>
    <row r="70" spans="1:12" x14ac:dyDescent="0.25">
      <c r="A70" s="279" t="s">
        <v>445</v>
      </c>
      <c r="B70" s="280">
        <v>8887</v>
      </c>
      <c r="C70" s="280">
        <v>7440</v>
      </c>
      <c r="D70" s="280">
        <v>7418</v>
      </c>
      <c r="E70" s="280">
        <v>6833</v>
      </c>
      <c r="F70" s="280">
        <v>3388</v>
      </c>
      <c r="G70" s="280">
        <v>1443</v>
      </c>
      <c r="H70" s="280">
        <v>1571</v>
      </c>
      <c r="I70" s="280">
        <v>2168</v>
      </c>
      <c r="J70" s="280">
        <v>6743</v>
      </c>
      <c r="K70" s="280">
        <v>4202</v>
      </c>
      <c r="L70" s="281">
        <f t="shared" si="1"/>
        <v>23745</v>
      </c>
    </row>
    <row r="71" spans="1:12" x14ac:dyDescent="0.25">
      <c r="A71" s="279" t="s">
        <v>401</v>
      </c>
      <c r="B71" s="280">
        <v>5237</v>
      </c>
      <c r="C71" s="280">
        <v>5027</v>
      </c>
      <c r="D71" s="280">
        <v>5646</v>
      </c>
      <c r="E71" s="280">
        <v>8610</v>
      </c>
      <c r="F71" s="280">
        <v>1294</v>
      </c>
      <c r="G71" s="280">
        <v>401</v>
      </c>
      <c r="H71" s="280">
        <v>1109</v>
      </c>
      <c r="I71" s="280">
        <v>1001</v>
      </c>
      <c r="J71" s="280">
        <v>2782</v>
      </c>
      <c r="K71" s="280">
        <v>1784</v>
      </c>
      <c r="L71" s="281">
        <f t="shared" si="1"/>
        <v>15910</v>
      </c>
    </row>
    <row r="72" spans="1:12" x14ac:dyDescent="0.25">
      <c r="A72" s="279" t="s">
        <v>228</v>
      </c>
      <c r="B72" s="280">
        <v>7045</v>
      </c>
      <c r="C72" s="280">
        <v>9418</v>
      </c>
      <c r="D72" s="280">
        <v>3518</v>
      </c>
      <c r="E72" s="280">
        <v>2587</v>
      </c>
      <c r="F72" s="280">
        <v>1258</v>
      </c>
      <c r="G72" s="280">
        <v>1232</v>
      </c>
      <c r="H72" s="280">
        <v>613</v>
      </c>
      <c r="I72" s="280">
        <v>1308</v>
      </c>
      <c r="J72" s="280">
        <v>1860</v>
      </c>
      <c r="K72" s="280">
        <v>1849</v>
      </c>
      <c r="L72" s="281">
        <f t="shared" si="1"/>
        <v>19981</v>
      </c>
    </row>
    <row r="73" spans="1:12" x14ac:dyDescent="0.25">
      <c r="A73" s="279" t="s">
        <v>379</v>
      </c>
      <c r="B73" s="280">
        <v>46668</v>
      </c>
      <c r="C73" s="280">
        <v>30531</v>
      </c>
      <c r="D73" s="280">
        <v>31706</v>
      </c>
      <c r="E73" s="280">
        <v>39596</v>
      </c>
      <c r="F73" s="280">
        <v>14319</v>
      </c>
      <c r="G73" s="280">
        <v>5470</v>
      </c>
      <c r="H73" s="280">
        <v>4711</v>
      </c>
      <c r="I73" s="280">
        <v>8621</v>
      </c>
      <c r="J73" s="280">
        <v>38596</v>
      </c>
      <c r="K73" s="280">
        <v>24309</v>
      </c>
      <c r="L73" s="281">
        <f t="shared" si="1"/>
        <v>108905</v>
      </c>
    </row>
    <row r="74" spans="1:12" x14ac:dyDescent="0.25">
      <c r="A74" s="279" t="s">
        <v>382</v>
      </c>
      <c r="B74" s="280">
        <v>7105</v>
      </c>
      <c r="C74" s="280">
        <v>3133</v>
      </c>
      <c r="D74" s="280">
        <v>4124</v>
      </c>
      <c r="E74" s="280">
        <v>5754</v>
      </c>
      <c r="F74" s="280">
        <v>4060</v>
      </c>
      <c r="G74" s="280">
        <v>1793</v>
      </c>
      <c r="H74" s="280">
        <v>1386</v>
      </c>
      <c r="I74" s="280">
        <v>2322</v>
      </c>
      <c r="J74" s="280">
        <v>7995</v>
      </c>
      <c r="K74" s="280">
        <v>3857</v>
      </c>
      <c r="L74" s="281">
        <f t="shared" si="1"/>
        <v>14362</v>
      </c>
    </row>
    <row r="75" spans="1:12" x14ac:dyDescent="0.25">
      <c r="A75" s="279" t="s">
        <v>350</v>
      </c>
      <c r="B75" s="280">
        <v>36588</v>
      </c>
      <c r="C75" s="280">
        <v>31877</v>
      </c>
      <c r="D75" s="280">
        <v>38010</v>
      </c>
      <c r="E75" s="280">
        <v>51191</v>
      </c>
      <c r="F75" s="280">
        <v>19810</v>
      </c>
      <c r="G75" s="280">
        <v>6846</v>
      </c>
      <c r="H75" s="280">
        <v>2222</v>
      </c>
      <c r="I75" s="280">
        <v>5704</v>
      </c>
      <c r="J75" s="280">
        <v>20652</v>
      </c>
      <c r="K75" s="280">
        <v>14994</v>
      </c>
      <c r="L75" s="281">
        <f t="shared" si="1"/>
        <v>106475</v>
      </c>
    </row>
    <row r="76" spans="1:12" x14ac:dyDescent="0.25">
      <c r="A76" s="279" t="s">
        <v>259</v>
      </c>
      <c r="B76" s="280">
        <v>23754</v>
      </c>
      <c r="C76" s="280">
        <v>39327</v>
      </c>
      <c r="D76" s="280">
        <v>24120</v>
      </c>
      <c r="E76" s="280">
        <v>14284</v>
      </c>
      <c r="F76" s="280">
        <v>7750</v>
      </c>
      <c r="G76" s="280">
        <v>2579</v>
      </c>
      <c r="H76" s="280">
        <v>1941</v>
      </c>
      <c r="I76" s="280">
        <v>4191</v>
      </c>
      <c r="J76" s="280">
        <v>10043</v>
      </c>
      <c r="K76" s="280">
        <v>9571</v>
      </c>
      <c r="L76" s="281">
        <f t="shared" si="1"/>
        <v>87201</v>
      </c>
    </row>
    <row r="77" spans="1:12" x14ac:dyDescent="0.25">
      <c r="A77" s="279" t="s">
        <v>397</v>
      </c>
      <c r="B77" s="280">
        <v>5505</v>
      </c>
      <c r="C77" s="280">
        <v>2280</v>
      </c>
      <c r="D77" s="280">
        <v>3692</v>
      </c>
      <c r="E77" s="280">
        <v>3448</v>
      </c>
      <c r="F77" s="280">
        <v>2295</v>
      </c>
      <c r="G77" s="280">
        <v>1465</v>
      </c>
      <c r="H77" s="280">
        <v>1051</v>
      </c>
      <c r="I77" s="280">
        <v>1012</v>
      </c>
      <c r="J77" s="280">
        <v>4595</v>
      </c>
      <c r="K77" s="280">
        <v>2257</v>
      </c>
      <c r="L77" s="281">
        <f t="shared" si="1"/>
        <v>11477</v>
      </c>
    </row>
    <row r="78" spans="1:12" x14ac:dyDescent="0.25">
      <c r="A78" s="279" t="s">
        <v>249</v>
      </c>
      <c r="B78" s="280">
        <v>9199</v>
      </c>
      <c r="C78" s="280">
        <v>15526</v>
      </c>
      <c r="D78" s="280">
        <v>8202</v>
      </c>
      <c r="E78" s="280">
        <v>5852</v>
      </c>
      <c r="F78" s="280">
        <v>1880</v>
      </c>
      <c r="G78" s="280">
        <v>1939</v>
      </c>
      <c r="H78" s="280">
        <v>3825</v>
      </c>
      <c r="I78" s="280">
        <v>1277</v>
      </c>
      <c r="J78" s="280">
        <v>3682</v>
      </c>
      <c r="K78" s="280">
        <v>4084</v>
      </c>
      <c r="L78" s="281">
        <f t="shared" si="1"/>
        <v>32927</v>
      </c>
    </row>
    <row r="79" spans="1:12" x14ac:dyDescent="0.25">
      <c r="A79" s="279" t="s">
        <v>116</v>
      </c>
      <c r="B79" s="280">
        <v>22570</v>
      </c>
      <c r="C79" s="280">
        <v>24885</v>
      </c>
      <c r="D79" s="280">
        <v>29785</v>
      </c>
      <c r="E79" s="280">
        <v>45962</v>
      </c>
      <c r="F79" s="280">
        <v>10707</v>
      </c>
      <c r="G79" s="280">
        <v>1952</v>
      </c>
      <c r="H79" s="280">
        <v>1402</v>
      </c>
      <c r="I79" s="280">
        <v>2780</v>
      </c>
      <c r="J79" s="280">
        <v>15619</v>
      </c>
      <c r="K79" s="280">
        <v>17325</v>
      </c>
      <c r="L79" s="281">
        <f t="shared" si="1"/>
        <v>77240</v>
      </c>
    </row>
    <row r="80" spans="1:12" x14ac:dyDescent="0.25">
      <c r="A80" s="279" t="s">
        <v>313</v>
      </c>
      <c r="B80" s="280">
        <v>11726</v>
      </c>
      <c r="C80" s="280">
        <v>10176</v>
      </c>
      <c r="D80" s="280">
        <v>8394</v>
      </c>
      <c r="E80" s="280">
        <v>11403</v>
      </c>
      <c r="F80" s="280">
        <v>5031</v>
      </c>
      <c r="G80" s="280">
        <v>5899</v>
      </c>
      <c r="H80" s="280">
        <v>3913</v>
      </c>
      <c r="I80" s="280">
        <v>1080</v>
      </c>
      <c r="J80" s="280">
        <v>8844</v>
      </c>
      <c r="K80" s="280">
        <v>6971</v>
      </c>
      <c r="L80" s="281">
        <f t="shared" si="1"/>
        <v>30296</v>
      </c>
    </row>
    <row r="81" spans="1:12" x14ac:dyDescent="0.25">
      <c r="A81" s="279" t="s">
        <v>198</v>
      </c>
      <c r="B81" s="280">
        <v>11433</v>
      </c>
      <c r="C81" s="280">
        <v>12516</v>
      </c>
      <c r="D81" s="280">
        <v>4226</v>
      </c>
      <c r="E81" s="280">
        <v>5552</v>
      </c>
      <c r="F81" s="280">
        <v>4410</v>
      </c>
      <c r="G81" s="280">
        <v>793</v>
      </c>
      <c r="H81" s="280">
        <v>1234</v>
      </c>
      <c r="I81" s="280">
        <v>1502</v>
      </c>
      <c r="J81" s="280">
        <v>4180</v>
      </c>
      <c r="K81" s="280">
        <v>3168</v>
      </c>
      <c r="L81" s="281">
        <f t="shared" si="1"/>
        <v>28175</v>
      </c>
    </row>
    <row r="82" spans="1:12" x14ac:dyDescent="0.25">
      <c r="A82" s="279" t="s">
        <v>155</v>
      </c>
      <c r="B82" s="280">
        <v>6564</v>
      </c>
      <c r="C82" s="280">
        <v>8033</v>
      </c>
      <c r="D82" s="280">
        <v>7190</v>
      </c>
      <c r="E82" s="280">
        <v>6864</v>
      </c>
      <c r="F82" s="280">
        <v>9063</v>
      </c>
      <c r="G82" s="280">
        <v>1800</v>
      </c>
      <c r="H82" s="280">
        <v>632</v>
      </c>
      <c r="I82" s="280">
        <v>762</v>
      </c>
      <c r="J82" s="280">
        <v>3809</v>
      </c>
      <c r="K82" s="280">
        <v>4894</v>
      </c>
      <c r="L82" s="281">
        <f t="shared" si="1"/>
        <v>21787</v>
      </c>
    </row>
    <row r="83" spans="1:12" x14ac:dyDescent="0.25">
      <c r="A83" s="279" t="s">
        <v>417</v>
      </c>
      <c r="B83" s="280">
        <v>5900</v>
      </c>
      <c r="C83" s="280">
        <v>3558</v>
      </c>
      <c r="D83" s="280">
        <v>5149</v>
      </c>
      <c r="E83" s="280">
        <v>7823</v>
      </c>
      <c r="F83" s="280">
        <v>3512</v>
      </c>
      <c r="G83" s="280">
        <v>1599</v>
      </c>
      <c r="H83" s="280">
        <v>1208</v>
      </c>
      <c r="I83" s="280">
        <v>2017</v>
      </c>
      <c r="J83" s="280">
        <v>5753</v>
      </c>
      <c r="K83" s="280">
        <v>3017</v>
      </c>
      <c r="L83" s="281">
        <f t="shared" si="1"/>
        <v>14607</v>
      </c>
    </row>
    <row r="84" spans="1:12" x14ac:dyDescent="0.25">
      <c r="A84" s="279" t="s">
        <v>446</v>
      </c>
      <c r="B84" s="280">
        <v>8053</v>
      </c>
      <c r="C84" s="280">
        <v>4547</v>
      </c>
      <c r="D84" s="280">
        <v>6222</v>
      </c>
      <c r="E84" s="280">
        <v>5389</v>
      </c>
      <c r="F84" s="280">
        <v>3923</v>
      </c>
      <c r="G84" s="280">
        <v>2049</v>
      </c>
      <c r="H84" s="280">
        <v>1211</v>
      </c>
      <c r="I84" s="280">
        <v>1210</v>
      </c>
      <c r="J84" s="280">
        <v>5136</v>
      </c>
      <c r="K84" s="280">
        <v>3416</v>
      </c>
      <c r="L84" s="281">
        <f t="shared" si="1"/>
        <v>18822</v>
      </c>
    </row>
    <row r="85" spans="1:12" x14ac:dyDescent="0.25">
      <c r="A85" s="279" t="s">
        <v>250</v>
      </c>
      <c r="B85" s="280">
        <v>22119</v>
      </c>
      <c r="C85" s="280">
        <v>35130</v>
      </c>
      <c r="D85" s="280">
        <v>15049</v>
      </c>
      <c r="E85" s="280">
        <v>12100</v>
      </c>
      <c r="F85" s="280">
        <v>5409</v>
      </c>
      <c r="G85" s="280">
        <v>1547</v>
      </c>
      <c r="H85" s="280">
        <v>2514</v>
      </c>
      <c r="I85" s="280">
        <v>3368</v>
      </c>
      <c r="J85" s="280">
        <v>7829</v>
      </c>
      <c r="K85" s="280">
        <v>7357</v>
      </c>
      <c r="L85" s="281">
        <f t="shared" si="1"/>
        <v>72298</v>
      </c>
    </row>
    <row r="86" spans="1:12" x14ac:dyDescent="0.25">
      <c r="A86" s="279" t="s">
        <v>416</v>
      </c>
      <c r="B86" s="280">
        <v>5567</v>
      </c>
      <c r="C86" s="280">
        <v>3426</v>
      </c>
      <c r="D86" s="280">
        <v>4057</v>
      </c>
      <c r="E86" s="280">
        <v>6306</v>
      </c>
      <c r="F86" s="280">
        <v>3306</v>
      </c>
      <c r="G86" s="280">
        <v>1271</v>
      </c>
      <c r="H86" s="280">
        <v>824</v>
      </c>
      <c r="I86" s="280">
        <v>1053</v>
      </c>
      <c r="J86" s="280">
        <v>6390</v>
      </c>
      <c r="K86" s="280">
        <v>2805</v>
      </c>
      <c r="L86" s="281">
        <f t="shared" si="1"/>
        <v>13050</v>
      </c>
    </row>
    <row r="87" spans="1:12" x14ac:dyDescent="0.25">
      <c r="A87" s="279" t="s">
        <v>171</v>
      </c>
      <c r="B87" s="280">
        <v>20502</v>
      </c>
      <c r="C87" s="280">
        <v>25659</v>
      </c>
      <c r="D87" s="280">
        <v>26358</v>
      </c>
      <c r="E87" s="280">
        <v>19433</v>
      </c>
      <c r="F87" s="280">
        <v>8124</v>
      </c>
      <c r="G87" s="280">
        <v>3913</v>
      </c>
      <c r="H87" s="280">
        <v>3416</v>
      </c>
      <c r="I87" s="280">
        <v>4564</v>
      </c>
      <c r="J87" s="280">
        <v>11055</v>
      </c>
      <c r="K87" s="280">
        <v>10791</v>
      </c>
      <c r="L87" s="281">
        <f t="shared" si="1"/>
        <v>72519</v>
      </c>
    </row>
    <row r="88" spans="1:12" x14ac:dyDescent="0.25">
      <c r="A88" s="279" t="s">
        <v>282</v>
      </c>
      <c r="B88" s="280">
        <v>9500</v>
      </c>
      <c r="C88" s="280">
        <v>6126</v>
      </c>
      <c r="D88" s="280">
        <v>5906</v>
      </c>
      <c r="E88" s="280">
        <v>9853</v>
      </c>
      <c r="F88" s="280">
        <v>4443</v>
      </c>
      <c r="G88" s="280">
        <v>987</v>
      </c>
      <c r="H88" s="280">
        <v>954</v>
      </c>
      <c r="I88" s="280">
        <v>2755</v>
      </c>
      <c r="J88" s="280">
        <v>5191</v>
      </c>
      <c r="K88" s="280">
        <v>4681</v>
      </c>
      <c r="L88" s="281">
        <f t="shared" si="1"/>
        <v>21532</v>
      </c>
    </row>
    <row r="89" spans="1:12" x14ac:dyDescent="0.25">
      <c r="A89" s="279" t="s">
        <v>163</v>
      </c>
      <c r="B89" s="280">
        <v>22859</v>
      </c>
      <c r="C89" s="280">
        <v>35502</v>
      </c>
      <c r="D89" s="280">
        <v>31218</v>
      </c>
      <c r="E89" s="280">
        <v>20914</v>
      </c>
      <c r="F89" s="280">
        <v>4167</v>
      </c>
      <c r="G89" s="280">
        <v>1585</v>
      </c>
      <c r="H89" s="280">
        <v>1285</v>
      </c>
      <c r="I89" s="280">
        <v>3228</v>
      </c>
      <c r="J89" s="280">
        <v>10956</v>
      </c>
      <c r="K89" s="280">
        <v>10284</v>
      </c>
      <c r="L89" s="281">
        <f t="shared" si="1"/>
        <v>89579</v>
      </c>
    </row>
    <row r="90" spans="1:12" x14ac:dyDescent="0.25">
      <c r="A90" s="279" t="s">
        <v>109</v>
      </c>
      <c r="B90" s="280">
        <v>18151</v>
      </c>
      <c r="C90" s="280">
        <v>25809</v>
      </c>
      <c r="D90" s="280">
        <v>35784</v>
      </c>
      <c r="E90" s="280">
        <v>39550</v>
      </c>
      <c r="F90" s="280">
        <v>5096</v>
      </c>
      <c r="G90" s="280">
        <v>1349</v>
      </c>
      <c r="H90" s="280">
        <v>1320</v>
      </c>
      <c r="I90" s="280">
        <v>2011</v>
      </c>
      <c r="J90" s="280">
        <v>15002</v>
      </c>
      <c r="K90" s="280">
        <v>20748</v>
      </c>
      <c r="L90" s="281">
        <f t="shared" si="1"/>
        <v>79744</v>
      </c>
    </row>
    <row r="91" spans="1:12" x14ac:dyDescent="0.25">
      <c r="A91" s="279" t="s">
        <v>396</v>
      </c>
      <c r="B91" s="280">
        <v>4838</v>
      </c>
      <c r="C91" s="280">
        <v>2865</v>
      </c>
      <c r="D91" s="280">
        <v>6053</v>
      </c>
      <c r="E91" s="280">
        <v>8579</v>
      </c>
      <c r="F91" s="280">
        <v>7203</v>
      </c>
      <c r="G91" s="280">
        <v>1957</v>
      </c>
      <c r="H91" s="280">
        <v>867</v>
      </c>
      <c r="I91" s="280">
        <v>2206</v>
      </c>
      <c r="J91" s="280">
        <v>5702</v>
      </c>
      <c r="K91" s="280">
        <v>3649</v>
      </c>
      <c r="L91" s="281">
        <f t="shared" si="1"/>
        <v>13756</v>
      </c>
    </row>
    <row r="92" spans="1:12" x14ac:dyDescent="0.25">
      <c r="A92" s="279" t="s">
        <v>336</v>
      </c>
      <c r="B92" s="280">
        <v>10754</v>
      </c>
      <c r="C92" s="280">
        <v>5825</v>
      </c>
      <c r="D92" s="280">
        <v>7154</v>
      </c>
      <c r="E92" s="280">
        <v>12535</v>
      </c>
      <c r="F92" s="280">
        <v>3723</v>
      </c>
      <c r="G92" s="280">
        <v>1386</v>
      </c>
      <c r="H92" s="280">
        <v>774</v>
      </c>
      <c r="I92" s="280">
        <v>2187</v>
      </c>
      <c r="J92" s="280">
        <v>10081</v>
      </c>
      <c r="K92" s="280">
        <v>5489</v>
      </c>
      <c r="L92" s="281">
        <f t="shared" si="1"/>
        <v>23733</v>
      </c>
    </row>
    <row r="93" spans="1:12" x14ac:dyDescent="0.25">
      <c r="A93" s="279" t="s">
        <v>331</v>
      </c>
      <c r="B93" s="280">
        <v>4173</v>
      </c>
      <c r="C93" s="280">
        <v>4873</v>
      </c>
      <c r="D93" s="280">
        <v>8607</v>
      </c>
      <c r="E93" s="280">
        <v>7481</v>
      </c>
      <c r="F93" s="280">
        <v>1468</v>
      </c>
      <c r="G93" s="280">
        <v>1244</v>
      </c>
      <c r="H93" s="280">
        <v>1061</v>
      </c>
      <c r="I93" s="280">
        <v>1521</v>
      </c>
      <c r="J93" s="280">
        <v>5926</v>
      </c>
      <c r="K93" s="280">
        <v>3696</v>
      </c>
      <c r="L93" s="281">
        <f t="shared" si="1"/>
        <v>17653</v>
      </c>
    </row>
    <row r="94" spans="1:12" x14ac:dyDescent="0.25">
      <c r="A94" s="279" t="s">
        <v>391</v>
      </c>
      <c r="B94" s="280">
        <v>8504</v>
      </c>
      <c r="C94" s="280">
        <v>4041</v>
      </c>
      <c r="D94" s="280">
        <v>7431</v>
      </c>
      <c r="E94" s="280">
        <v>10179</v>
      </c>
      <c r="F94" s="280">
        <v>5532</v>
      </c>
      <c r="G94" s="280">
        <v>2927</v>
      </c>
      <c r="H94" s="280">
        <v>2151</v>
      </c>
      <c r="I94" s="280">
        <v>3526</v>
      </c>
      <c r="J94" s="280">
        <v>8475</v>
      </c>
      <c r="K94" s="280">
        <v>5691</v>
      </c>
      <c r="L94" s="281">
        <f t="shared" si="1"/>
        <v>19976</v>
      </c>
    </row>
    <row r="95" spans="1:12" x14ac:dyDescent="0.25">
      <c r="A95" s="279" t="s">
        <v>283</v>
      </c>
      <c r="B95" s="280">
        <v>10126</v>
      </c>
      <c r="C95" s="280">
        <v>6832</v>
      </c>
      <c r="D95" s="280">
        <v>9362</v>
      </c>
      <c r="E95" s="280">
        <v>11954</v>
      </c>
      <c r="F95" s="280">
        <v>5565</v>
      </c>
      <c r="G95" s="280">
        <v>7266</v>
      </c>
      <c r="H95" s="280">
        <v>5096</v>
      </c>
      <c r="I95" s="280">
        <v>1119</v>
      </c>
      <c r="J95" s="280">
        <v>8672</v>
      </c>
      <c r="K95" s="280">
        <v>6233</v>
      </c>
      <c r="L95" s="281">
        <f t="shared" si="1"/>
        <v>26320</v>
      </c>
    </row>
    <row r="96" spans="1:12" x14ac:dyDescent="0.25">
      <c r="A96" s="279" t="s">
        <v>380</v>
      </c>
      <c r="B96" s="280">
        <v>12642</v>
      </c>
      <c r="C96" s="280">
        <v>4194</v>
      </c>
      <c r="D96" s="280">
        <v>6686</v>
      </c>
      <c r="E96" s="280">
        <v>8225</v>
      </c>
      <c r="F96" s="280">
        <v>4731</v>
      </c>
      <c r="G96" s="280">
        <v>2657</v>
      </c>
      <c r="H96" s="280">
        <v>1959</v>
      </c>
      <c r="I96" s="280">
        <v>1908</v>
      </c>
      <c r="J96" s="280">
        <v>8626</v>
      </c>
      <c r="K96" s="280">
        <v>4683</v>
      </c>
      <c r="L96" s="281">
        <f t="shared" si="1"/>
        <v>23522</v>
      </c>
    </row>
    <row r="97" spans="1:12" x14ac:dyDescent="0.25">
      <c r="A97" s="279" t="s">
        <v>354</v>
      </c>
      <c r="B97" s="280">
        <v>6649</v>
      </c>
      <c r="C97" s="280">
        <v>3623</v>
      </c>
      <c r="D97" s="280">
        <v>5813</v>
      </c>
      <c r="E97" s="280">
        <v>8471</v>
      </c>
      <c r="F97" s="280">
        <v>5214</v>
      </c>
      <c r="G97" s="280">
        <v>1529</v>
      </c>
      <c r="H97" s="280">
        <v>1251</v>
      </c>
      <c r="I97" s="280">
        <v>2196</v>
      </c>
      <c r="J97" s="280">
        <v>5196</v>
      </c>
      <c r="K97" s="280">
        <v>3475</v>
      </c>
      <c r="L97" s="281">
        <f t="shared" si="1"/>
        <v>16085</v>
      </c>
    </row>
    <row r="98" spans="1:12" x14ac:dyDescent="0.25">
      <c r="A98" s="279" t="s">
        <v>340</v>
      </c>
      <c r="B98" s="280">
        <v>27211</v>
      </c>
      <c r="C98" s="280">
        <v>17065</v>
      </c>
      <c r="D98" s="280">
        <v>24412</v>
      </c>
      <c r="E98" s="280">
        <v>29827</v>
      </c>
      <c r="F98" s="280">
        <v>11759</v>
      </c>
      <c r="G98" s="280">
        <v>6293</v>
      </c>
      <c r="H98" s="280">
        <v>5188</v>
      </c>
      <c r="I98" s="280">
        <v>6184</v>
      </c>
      <c r="J98" s="280">
        <v>18942</v>
      </c>
      <c r="K98" s="280">
        <v>11876</v>
      </c>
      <c r="L98" s="281">
        <f t="shared" si="1"/>
        <v>68688</v>
      </c>
    </row>
    <row r="99" spans="1:12" x14ac:dyDescent="0.25">
      <c r="A99" s="279" t="s">
        <v>318</v>
      </c>
      <c r="B99" s="280">
        <v>11510</v>
      </c>
      <c r="C99" s="280">
        <v>10969</v>
      </c>
      <c r="D99" s="280">
        <v>6171</v>
      </c>
      <c r="E99" s="280">
        <v>7849</v>
      </c>
      <c r="F99" s="280">
        <v>3849</v>
      </c>
      <c r="G99" s="280">
        <v>2218</v>
      </c>
      <c r="H99" s="280">
        <v>1519</v>
      </c>
      <c r="I99" s="280">
        <v>1474</v>
      </c>
      <c r="J99" s="280">
        <v>5555</v>
      </c>
      <c r="K99" s="280">
        <v>3807</v>
      </c>
      <c r="L99" s="281">
        <f t="shared" si="1"/>
        <v>28650</v>
      </c>
    </row>
    <row r="100" spans="1:12" x14ac:dyDescent="0.25">
      <c r="A100" s="279" t="s">
        <v>201</v>
      </c>
      <c r="B100" s="280">
        <v>10878</v>
      </c>
      <c r="C100" s="280">
        <v>12587</v>
      </c>
      <c r="D100" s="280">
        <v>2411</v>
      </c>
      <c r="E100" s="280">
        <v>2825</v>
      </c>
      <c r="F100" s="280">
        <v>2890</v>
      </c>
      <c r="G100" s="280">
        <v>1335</v>
      </c>
      <c r="H100" s="280">
        <v>984</v>
      </c>
      <c r="I100" s="280">
        <v>2111</v>
      </c>
      <c r="J100" s="280">
        <v>4417</v>
      </c>
      <c r="K100" s="280">
        <v>4011</v>
      </c>
      <c r="L100" s="281">
        <f t="shared" si="1"/>
        <v>25876</v>
      </c>
    </row>
    <row r="101" spans="1:12" x14ac:dyDescent="0.25">
      <c r="A101" s="279" t="s">
        <v>245</v>
      </c>
      <c r="B101" s="280">
        <v>9220</v>
      </c>
      <c r="C101" s="280">
        <v>9714</v>
      </c>
      <c r="D101" s="280">
        <v>16737</v>
      </c>
      <c r="E101" s="280">
        <v>10722</v>
      </c>
      <c r="F101" s="280">
        <v>2290</v>
      </c>
      <c r="G101" s="280">
        <v>1286</v>
      </c>
      <c r="H101" s="280">
        <v>1427</v>
      </c>
      <c r="I101" s="280">
        <v>2456</v>
      </c>
      <c r="J101" s="280">
        <v>6198</v>
      </c>
      <c r="K101" s="280">
        <v>5718</v>
      </c>
      <c r="L101" s="281">
        <f t="shared" si="1"/>
        <v>35671</v>
      </c>
    </row>
    <row r="102" spans="1:12" x14ac:dyDescent="0.25">
      <c r="A102" s="279" t="s">
        <v>378</v>
      </c>
      <c r="B102" s="280">
        <v>5512</v>
      </c>
      <c r="C102" s="280">
        <v>2043</v>
      </c>
      <c r="D102" s="280">
        <v>2816</v>
      </c>
      <c r="E102" s="280">
        <v>3838</v>
      </c>
      <c r="F102" s="280">
        <v>2133</v>
      </c>
      <c r="G102" s="280">
        <v>1156</v>
      </c>
      <c r="H102" s="280">
        <v>770</v>
      </c>
      <c r="I102" s="280">
        <v>1071</v>
      </c>
      <c r="J102" s="280">
        <v>5771</v>
      </c>
      <c r="K102" s="280">
        <v>2351</v>
      </c>
      <c r="L102" s="281">
        <f t="shared" si="1"/>
        <v>10371</v>
      </c>
    </row>
    <row r="103" spans="1:12" x14ac:dyDescent="0.25">
      <c r="A103" s="279" t="s">
        <v>113</v>
      </c>
      <c r="B103" s="280">
        <v>6566</v>
      </c>
      <c r="C103" s="280">
        <v>8453</v>
      </c>
      <c r="D103" s="280">
        <v>9503</v>
      </c>
      <c r="E103" s="280">
        <v>9740</v>
      </c>
      <c r="F103" s="280">
        <v>11703</v>
      </c>
      <c r="G103" s="280">
        <v>1939</v>
      </c>
      <c r="H103" s="280">
        <v>587</v>
      </c>
      <c r="I103" s="280">
        <v>805</v>
      </c>
      <c r="J103" s="280">
        <v>9879</v>
      </c>
      <c r="K103" s="280">
        <v>5555</v>
      </c>
      <c r="L103" s="281">
        <f t="shared" si="1"/>
        <v>24522</v>
      </c>
    </row>
    <row r="104" spans="1:12" x14ac:dyDescent="0.25">
      <c r="A104" s="279" t="s">
        <v>131</v>
      </c>
      <c r="B104" s="280">
        <v>15693</v>
      </c>
      <c r="C104" s="280">
        <v>23261</v>
      </c>
      <c r="D104" s="280">
        <v>22084</v>
      </c>
      <c r="E104" s="280">
        <v>40369</v>
      </c>
      <c r="F104" s="280">
        <v>4530</v>
      </c>
      <c r="G104" s="280">
        <v>1331</v>
      </c>
      <c r="H104" s="280">
        <v>848</v>
      </c>
      <c r="I104" s="280">
        <v>1764</v>
      </c>
      <c r="J104" s="280">
        <v>12362</v>
      </c>
      <c r="K104" s="280">
        <v>15380</v>
      </c>
      <c r="L104" s="281">
        <f t="shared" si="1"/>
        <v>61038</v>
      </c>
    </row>
    <row r="105" spans="1:12" x14ac:dyDescent="0.25">
      <c r="A105" s="279" t="s">
        <v>306</v>
      </c>
      <c r="B105" s="280">
        <v>6067</v>
      </c>
      <c r="C105" s="280">
        <v>5361</v>
      </c>
      <c r="D105" s="280">
        <v>8618</v>
      </c>
      <c r="E105" s="280">
        <v>15848</v>
      </c>
      <c r="F105" s="280">
        <v>8260</v>
      </c>
      <c r="G105" s="280">
        <v>2079</v>
      </c>
      <c r="H105" s="280">
        <v>731</v>
      </c>
      <c r="I105" s="280">
        <v>737</v>
      </c>
      <c r="J105" s="280">
        <v>7060</v>
      </c>
      <c r="K105" s="280">
        <v>6848</v>
      </c>
      <c r="L105" s="281">
        <f t="shared" si="1"/>
        <v>20046</v>
      </c>
    </row>
    <row r="106" spans="1:12" x14ac:dyDescent="0.25">
      <c r="A106" s="279" t="s">
        <v>105</v>
      </c>
      <c r="B106" s="280">
        <v>4927</v>
      </c>
      <c r="C106" s="280">
        <v>5960</v>
      </c>
      <c r="D106" s="280">
        <v>6363</v>
      </c>
      <c r="E106" s="280">
        <v>6749</v>
      </c>
      <c r="F106" s="280">
        <v>5067</v>
      </c>
      <c r="G106" s="280">
        <v>488</v>
      </c>
      <c r="H106" s="280">
        <v>348</v>
      </c>
      <c r="I106" s="280">
        <v>409</v>
      </c>
      <c r="J106" s="280">
        <v>4114</v>
      </c>
      <c r="K106" s="280">
        <v>3580</v>
      </c>
      <c r="L106" s="281">
        <f t="shared" si="1"/>
        <v>17250</v>
      </c>
    </row>
    <row r="107" spans="1:12" x14ac:dyDescent="0.25">
      <c r="A107" s="279" t="s">
        <v>173</v>
      </c>
      <c r="B107" s="280">
        <v>9771</v>
      </c>
      <c r="C107" s="280">
        <v>8631</v>
      </c>
      <c r="D107" s="280">
        <v>11388</v>
      </c>
      <c r="E107" s="280">
        <v>11443</v>
      </c>
      <c r="F107" s="280">
        <v>1756</v>
      </c>
      <c r="G107" s="280">
        <v>762</v>
      </c>
      <c r="H107" s="280">
        <v>854</v>
      </c>
      <c r="I107" s="280">
        <v>1830</v>
      </c>
      <c r="J107" s="280">
        <v>4621</v>
      </c>
      <c r="K107" s="280">
        <v>3795</v>
      </c>
      <c r="L107" s="281">
        <f t="shared" si="1"/>
        <v>29790</v>
      </c>
    </row>
    <row r="108" spans="1:12" x14ac:dyDescent="0.25">
      <c r="A108" s="279" t="s">
        <v>189</v>
      </c>
      <c r="B108" s="280">
        <v>17493</v>
      </c>
      <c r="C108" s="280">
        <v>18513</v>
      </c>
      <c r="D108" s="280">
        <v>4858</v>
      </c>
      <c r="E108" s="280">
        <v>2629</v>
      </c>
      <c r="F108" s="280">
        <v>1770</v>
      </c>
      <c r="G108" s="280">
        <v>523</v>
      </c>
      <c r="H108" s="280">
        <v>984</v>
      </c>
      <c r="I108" s="280">
        <v>1546</v>
      </c>
      <c r="J108" s="280">
        <v>4825</v>
      </c>
      <c r="K108" s="280">
        <v>3998</v>
      </c>
      <c r="L108" s="281">
        <f t="shared" si="1"/>
        <v>40864</v>
      </c>
    </row>
    <row r="109" spans="1:12" x14ac:dyDescent="0.25">
      <c r="A109" s="279" t="s">
        <v>253</v>
      </c>
      <c r="B109" s="280">
        <v>7428</v>
      </c>
      <c r="C109" s="280">
        <v>10338</v>
      </c>
      <c r="D109" s="280">
        <v>11385</v>
      </c>
      <c r="E109" s="280">
        <v>10412</v>
      </c>
      <c r="F109" s="280">
        <v>2350</v>
      </c>
      <c r="G109" s="280">
        <v>575</v>
      </c>
      <c r="H109" s="280">
        <v>1158</v>
      </c>
      <c r="I109" s="280">
        <v>2382</v>
      </c>
      <c r="J109" s="280">
        <v>5596</v>
      </c>
      <c r="K109" s="280">
        <v>4821</v>
      </c>
      <c r="L109" s="281">
        <f t="shared" si="1"/>
        <v>29151</v>
      </c>
    </row>
    <row r="110" spans="1:12" x14ac:dyDescent="0.25">
      <c r="A110" s="279" t="s">
        <v>358</v>
      </c>
      <c r="B110" s="280">
        <v>9093</v>
      </c>
      <c r="C110" s="280">
        <v>4733</v>
      </c>
      <c r="D110" s="280">
        <v>4764</v>
      </c>
      <c r="E110" s="280">
        <v>6559</v>
      </c>
      <c r="F110" s="280">
        <v>5105</v>
      </c>
      <c r="G110" s="280">
        <v>2191</v>
      </c>
      <c r="H110" s="280">
        <v>1268</v>
      </c>
      <c r="I110" s="280">
        <v>1967</v>
      </c>
      <c r="J110" s="280">
        <v>4683</v>
      </c>
      <c r="K110" s="280">
        <v>4151</v>
      </c>
      <c r="L110" s="281">
        <f t="shared" si="1"/>
        <v>18590</v>
      </c>
    </row>
    <row r="111" spans="1:12" x14ac:dyDescent="0.25">
      <c r="A111" s="279" t="s">
        <v>447</v>
      </c>
      <c r="B111" s="280">
        <v>9986</v>
      </c>
      <c r="C111" s="280">
        <v>10683</v>
      </c>
      <c r="D111" s="280">
        <v>14543</v>
      </c>
      <c r="E111" s="280">
        <v>15888</v>
      </c>
      <c r="F111" s="280">
        <v>4903</v>
      </c>
      <c r="G111" s="280">
        <v>1885</v>
      </c>
      <c r="H111" s="280">
        <v>1677</v>
      </c>
      <c r="I111" s="280">
        <v>2793</v>
      </c>
      <c r="J111" s="280">
        <v>6577</v>
      </c>
      <c r="K111" s="280">
        <v>5114</v>
      </c>
      <c r="L111" s="281">
        <f t="shared" si="1"/>
        <v>35212</v>
      </c>
    </row>
    <row r="112" spans="1:12" x14ac:dyDescent="0.25">
      <c r="A112" s="279" t="s">
        <v>295</v>
      </c>
      <c r="B112" s="280">
        <v>9838</v>
      </c>
      <c r="C112" s="280">
        <v>7041</v>
      </c>
      <c r="D112" s="280">
        <v>4769</v>
      </c>
      <c r="E112" s="280">
        <v>7069</v>
      </c>
      <c r="F112" s="280">
        <v>4008</v>
      </c>
      <c r="G112" s="280">
        <v>931</v>
      </c>
      <c r="H112" s="280">
        <v>1482</v>
      </c>
      <c r="I112" s="280">
        <v>3104</v>
      </c>
      <c r="J112" s="280">
        <v>5307</v>
      </c>
      <c r="K112" s="280">
        <v>4731</v>
      </c>
      <c r="L112" s="281">
        <f t="shared" si="1"/>
        <v>21648</v>
      </c>
    </row>
    <row r="113" spans="1:12" x14ac:dyDescent="0.25">
      <c r="A113" s="279" t="s">
        <v>408</v>
      </c>
      <c r="B113" s="280">
        <v>6728</v>
      </c>
      <c r="C113" s="280">
        <v>3070</v>
      </c>
      <c r="D113" s="280">
        <v>4556</v>
      </c>
      <c r="E113" s="280">
        <v>5370</v>
      </c>
      <c r="F113" s="280">
        <v>2777</v>
      </c>
      <c r="G113" s="280">
        <v>857</v>
      </c>
      <c r="H113" s="280">
        <v>997</v>
      </c>
      <c r="I113" s="280">
        <v>1373</v>
      </c>
      <c r="J113" s="280">
        <v>3079</v>
      </c>
      <c r="K113" s="280">
        <v>2733</v>
      </c>
      <c r="L113" s="281">
        <f t="shared" si="1"/>
        <v>14354</v>
      </c>
    </row>
    <row r="114" spans="1:12" x14ac:dyDescent="0.25">
      <c r="A114" s="279" t="s">
        <v>422</v>
      </c>
      <c r="B114" s="280">
        <v>5668</v>
      </c>
      <c r="C114" s="280">
        <v>3505</v>
      </c>
      <c r="D114" s="280">
        <v>5163</v>
      </c>
      <c r="E114" s="280">
        <v>7273</v>
      </c>
      <c r="F114" s="280">
        <v>4088</v>
      </c>
      <c r="G114" s="280">
        <v>1847</v>
      </c>
      <c r="H114" s="280">
        <v>1033</v>
      </c>
      <c r="I114" s="280">
        <v>1226</v>
      </c>
      <c r="J114" s="280">
        <v>5459</v>
      </c>
      <c r="K114" s="280">
        <v>3806</v>
      </c>
      <c r="L114" s="281">
        <f t="shared" si="1"/>
        <v>14336</v>
      </c>
    </row>
    <row r="115" spans="1:12" x14ac:dyDescent="0.25">
      <c r="A115" s="279" t="s">
        <v>217</v>
      </c>
      <c r="B115" s="280">
        <v>6453</v>
      </c>
      <c r="C115" s="280">
        <v>5676</v>
      </c>
      <c r="D115" s="280">
        <v>6960</v>
      </c>
      <c r="E115" s="280">
        <v>5273</v>
      </c>
      <c r="F115" s="280">
        <v>1434</v>
      </c>
      <c r="G115" s="280">
        <v>664</v>
      </c>
      <c r="H115" s="280">
        <v>675</v>
      </c>
      <c r="I115" s="280">
        <v>909</v>
      </c>
      <c r="J115" s="280">
        <v>4055</v>
      </c>
      <c r="K115" s="280">
        <v>2411</v>
      </c>
      <c r="L115" s="281">
        <f t="shared" si="1"/>
        <v>19089</v>
      </c>
    </row>
    <row r="116" spans="1:12" x14ac:dyDescent="0.25">
      <c r="A116" s="279" t="s">
        <v>152</v>
      </c>
      <c r="B116" s="280">
        <v>14252</v>
      </c>
      <c r="C116" s="280">
        <v>22692</v>
      </c>
      <c r="D116" s="280">
        <v>22674</v>
      </c>
      <c r="E116" s="280">
        <v>14411</v>
      </c>
      <c r="F116" s="280">
        <v>2431</v>
      </c>
      <c r="G116" s="280">
        <v>509</v>
      </c>
      <c r="H116" s="280">
        <v>771</v>
      </c>
      <c r="I116" s="280">
        <v>2135</v>
      </c>
      <c r="J116" s="280">
        <v>6383</v>
      </c>
      <c r="K116" s="280">
        <v>5619</v>
      </c>
      <c r="L116" s="281">
        <f t="shared" si="1"/>
        <v>59618</v>
      </c>
    </row>
    <row r="117" spans="1:12" x14ac:dyDescent="0.25">
      <c r="A117" s="279" t="s">
        <v>169</v>
      </c>
      <c r="B117" s="280">
        <v>7250</v>
      </c>
      <c r="C117" s="280">
        <v>12246</v>
      </c>
      <c r="D117" s="280">
        <v>14672</v>
      </c>
      <c r="E117" s="280">
        <v>6741</v>
      </c>
      <c r="F117" s="280">
        <v>2036</v>
      </c>
      <c r="G117" s="280">
        <v>774</v>
      </c>
      <c r="H117" s="280">
        <v>726</v>
      </c>
      <c r="I117" s="280">
        <v>1826</v>
      </c>
      <c r="J117" s="280">
        <v>5150</v>
      </c>
      <c r="K117" s="280">
        <v>4177</v>
      </c>
      <c r="L117" s="281">
        <f t="shared" si="1"/>
        <v>34168</v>
      </c>
    </row>
    <row r="118" spans="1:12" x14ac:dyDescent="0.25">
      <c r="A118" s="279" t="s">
        <v>270</v>
      </c>
      <c r="B118" s="280">
        <v>12761</v>
      </c>
      <c r="C118" s="280">
        <v>16249</v>
      </c>
      <c r="D118" s="280">
        <v>9524</v>
      </c>
      <c r="E118" s="280">
        <v>8175</v>
      </c>
      <c r="F118" s="280">
        <v>1548</v>
      </c>
      <c r="G118" s="280">
        <v>769</v>
      </c>
      <c r="H118" s="280">
        <v>1846</v>
      </c>
      <c r="I118" s="280">
        <v>1855</v>
      </c>
      <c r="J118" s="280">
        <v>4379</v>
      </c>
      <c r="K118" s="280">
        <v>4268</v>
      </c>
      <c r="L118" s="281">
        <f t="shared" si="1"/>
        <v>38534</v>
      </c>
    </row>
    <row r="119" spans="1:12" x14ac:dyDescent="0.25">
      <c r="A119" s="279" t="s">
        <v>185</v>
      </c>
      <c r="B119" s="280">
        <v>7279</v>
      </c>
      <c r="C119" s="280">
        <v>10283</v>
      </c>
      <c r="D119" s="280">
        <v>8098</v>
      </c>
      <c r="E119" s="280">
        <v>3631</v>
      </c>
      <c r="F119" s="280">
        <v>1807</v>
      </c>
      <c r="G119" s="280">
        <v>434</v>
      </c>
      <c r="H119" s="280">
        <v>484</v>
      </c>
      <c r="I119" s="280">
        <v>1527</v>
      </c>
      <c r="J119" s="280">
        <v>2886</v>
      </c>
      <c r="K119" s="280">
        <v>3634</v>
      </c>
      <c r="L119" s="281">
        <f t="shared" si="1"/>
        <v>25660</v>
      </c>
    </row>
    <row r="120" spans="1:12" x14ac:dyDescent="0.25">
      <c r="A120" s="279" t="s">
        <v>125</v>
      </c>
      <c r="B120" s="280">
        <v>6344</v>
      </c>
      <c r="C120" s="280">
        <v>6097</v>
      </c>
      <c r="D120" s="280">
        <v>6804</v>
      </c>
      <c r="E120" s="280">
        <v>7922</v>
      </c>
      <c r="F120" s="280">
        <v>3781</v>
      </c>
      <c r="G120" s="280">
        <v>5333</v>
      </c>
      <c r="H120" s="280">
        <v>1216</v>
      </c>
      <c r="I120" s="280">
        <v>1066</v>
      </c>
      <c r="J120" s="280">
        <v>3912</v>
      </c>
      <c r="K120" s="280">
        <v>5164</v>
      </c>
      <c r="L120" s="281">
        <f t="shared" si="1"/>
        <v>19245</v>
      </c>
    </row>
    <row r="121" spans="1:12" x14ac:dyDescent="0.25">
      <c r="A121" s="279" t="s">
        <v>308</v>
      </c>
      <c r="B121" s="280">
        <v>9196</v>
      </c>
      <c r="C121" s="280">
        <v>8479</v>
      </c>
      <c r="D121" s="280">
        <v>4920</v>
      </c>
      <c r="E121" s="280">
        <v>3964</v>
      </c>
      <c r="F121" s="280">
        <v>3008</v>
      </c>
      <c r="G121" s="280">
        <v>1544</v>
      </c>
      <c r="H121" s="280">
        <v>691</v>
      </c>
      <c r="I121" s="280">
        <v>1432</v>
      </c>
      <c r="J121" s="280">
        <v>3817</v>
      </c>
      <c r="K121" s="280">
        <v>4213</v>
      </c>
      <c r="L121" s="281">
        <f t="shared" si="1"/>
        <v>22595</v>
      </c>
    </row>
    <row r="122" spans="1:12" x14ac:dyDescent="0.25">
      <c r="A122" s="279" t="s">
        <v>99</v>
      </c>
      <c r="B122" s="280">
        <v>11422</v>
      </c>
      <c r="C122" s="280">
        <v>17307</v>
      </c>
      <c r="D122" s="280">
        <v>25399</v>
      </c>
      <c r="E122" s="280">
        <v>32925</v>
      </c>
      <c r="F122" s="280">
        <v>3251</v>
      </c>
      <c r="G122" s="280">
        <v>1561</v>
      </c>
      <c r="H122" s="280">
        <v>794</v>
      </c>
      <c r="I122" s="280">
        <v>1664</v>
      </c>
      <c r="J122" s="280">
        <v>9610</v>
      </c>
      <c r="K122" s="280">
        <v>13888</v>
      </c>
      <c r="L122" s="281">
        <f t="shared" si="1"/>
        <v>54128</v>
      </c>
    </row>
    <row r="123" spans="1:12" x14ac:dyDescent="0.25">
      <c r="A123" s="279" t="s">
        <v>194</v>
      </c>
      <c r="B123" s="280">
        <v>10678</v>
      </c>
      <c r="C123" s="280">
        <v>10930</v>
      </c>
      <c r="D123" s="280">
        <v>8957</v>
      </c>
      <c r="E123" s="280">
        <v>9480</v>
      </c>
      <c r="F123" s="280">
        <v>4604</v>
      </c>
      <c r="G123" s="280">
        <v>3850</v>
      </c>
      <c r="H123" s="280">
        <v>5359</v>
      </c>
      <c r="I123" s="280">
        <v>1147</v>
      </c>
      <c r="J123" s="280">
        <v>9154</v>
      </c>
      <c r="K123" s="280">
        <v>5862</v>
      </c>
      <c r="L123" s="281">
        <f t="shared" si="1"/>
        <v>30565</v>
      </c>
    </row>
    <row r="124" spans="1:12" x14ac:dyDescent="0.25">
      <c r="A124" s="279" t="s">
        <v>448</v>
      </c>
      <c r="B124" s="280">
        <v>10020</v>
      </c>
      <c r="C124" s="280">
        <v>5041</v>
      </c>
      <c r="D124" s="280">
        <v>7791</v>
      </c>
      <c r="E124" s="280">
        <v>6836</v>
      </c>
      <c r="F124" s="280">
        <v>3659</v>
      </c>
      <c r="G124" s="280">
        <v>2125</v>
      </c>
      <c r="H124" s="280">
        <v>2075</v>
      </c>
      <c r="I124" s="280">
        <v>2970</v>
      </c>
      <c r="J124" s="280">
        <v>8546</v>
      </c>
      <c r="K124" s="280">
        <v>4898</v>
      </c>
      <c r="L124" s="281">
        <f t="shared" si="1"/>
        <v>22852</v>
      </c>
    </row>
    <row r="125" spans="1:12" x14ac:dyDescent="0.25">
      <c r="A125" s="279" t="s">
        <v>96</v>
      </c>
      <c r="B125" s="280">
        <v>16130</v>
      </c>
      <c r="C125" s="280">
        <v>30252</v>
      </c>
      <c r="D125" s="280">
        <v>34482</v>
      </c>
      <c r="E125" s="280">
        <v>9033</v>
      </c>
      <c r="F125" s="280">
        <v>1420</v>
      </c>
      <c r="G125" s="280">
        <v>476</v>
      </c>
      <c r="H125" s="280">
        <v>603</v>
      </c>
      <c r="I125" s="280">
        <v>1427</v>
      </c>
      <c r="J125" s="280">
        <v>11963</v>
      </c>
      <c r="K125" s="280">
        <v>12770</v>
      </c>
      <c r="L125" s="281">
        <f t="shared" si="1"/>
        <v>80864</v>
      </c>
    </row>
    <row r="126" spans="1:12" x14ac:dyDescent="0.25">
      <c r="A126" s="279" t="s">
        <v>236</v>
      </c>
      <c r="B126" s="280">
        <v>10704</v>
      </c>
      <c r="C126" s="280">
        <v>13262</v>
      </c>
      <c r="D126" s="280">
        <v>9929</v>
      </c>
      <c r="E126" s="280">
        <v>9316</v>
      </c>
      <c r="F126" s="280">
        <v>2987</v>
      </c>
      <c r="G126" s="280">
        <v>1800</v>
      </c>
      <c r="H126" s="280">
        <v>591</v>
      </c>
      <c r="I126" s="280">
        <v>1614</v>
      </c>
      <c r="J126" s="280">
        <v>3696</v>
      </c>
      <c r="K126" s="280">
        <v>3678</v>
      </c>
      <c r="L126" s="281">
        <f t="shared" si="1"/>
        <v>33895</v>
      </c>
    </row>
    <row r="127" spans="1:12" x14ac:dyDescent="0.25">
      <c r="A127" s="279" t="s">
        <v>393</v>
      </c>
      <c r="B127" s="280">
        <v>9213</v>
      </c>
      <c r="C127" s="280">
        <v>3225</v>
      </c>
      <c r="D127" s="280">
        <v>4841</v>
      </c>
      <c r="E127" s="280">
        <v>8204</v>
      </c>
      <c r="F127" s="280">
        <v>3474</v>
      </c>
      <c r="G127" s="280">
        <v>2058</v>
      </c>
      <c r="H127" s="280">
        <v>1798</v>
      </c>
      <c r="I127" s="280">
        <v>1791</v>
      </c>
      <c r="J127" s="280">
        <v>7270</v>
      </c>
      <c r="K127" s="280">
        <v>3381</v>
      </c>
      <c r="L127" s="281">
        <f t="shared" si="1"/>
        <v>17279</v>
      </c>
    </row>
    <row r="128" spans="1:12" x14ac:dyDescent="0.25">
      <c r="A128" s="279" t="s">
        <v>86</v>
      </c>
      <c r="B128" s="280">
        <v>14006</v>
      </c>
      <c r="C128" s="280">
        <v>18115</v>
      </c>
      <c r="D128" s="280">
        <v>34833</v>
      </c>
      <c r="E128" s="280">
        <v>10020</v>
      </c>
      <c r="F128" s="280">
        <v>1412</v>
      </c>
      <c r="G128" s="280">
        <v>584</v>
      </c>
      <c r="H128" s="280">
        <v>592</v>
      </c>
      <c r="I128" s="280">
        <v>1140</v>
      </c>
      <c r="J128" s="280">
        <v>10416</v>
      </c>
      <c r="K128" s="280">
        <v>8500</v>
      </c>
      <c r="L128" s="281">
        <f t="shared" si="1"/>
        <v>66954</v>
      </c>
    </row>
    <row r="129" spans="1:12" x14ac:dyDescent="0.25">
      <c r="A129" s="279" t="s">
        <v>395</v>
      </c>
      <c r="B129" s="280">
        <v>6573</v>
      </c>
      <c r="C129" s="280">
        <v>3176</v>
      </c>
      <c r="D129" s="280">
        <v>6557</v>
      </c>
      <c r="E129" s="280">
        <v>9419</v>
      </c>
      <c r="F129" s="280">
        <v>4340</v>
      </c>
      <c r="G129" s="280">
        <v>1299</v>
      </c>
      <c r="H129" s="280">
        <v>1240</v>
      </c>
      <c r="I129" s="280">
        <v>1781</v>
      </c>
      <c r="J129" s="280">
        <v>6408</v>
      </c>
      <c r="K129" s="280">
        <v>3286</v>
      </c>
      <c r="L129" s="281">
        <f t="shared" si="1"/>
        <v>16306</v>
      </c>
    </row>
    <row r="130" spans="1:12" x14ac:dyDescent="0.25">
      <c r="A130" s="279" t="s">
        <v>107</v>
      </c>
      <c r="B130" s="280">
        <v>10703</v>
      </c>
      <c r="C130" s="280">
        <v>14934</v>
      </c>
      <c r="D130" s="280">
        <v>45250</v>
      </c>
      <c r="E130" s="280">
        <v>18941</v>
      </c>
      <c r="F130" s="280">
        <v>2445</v>
      </c>
      <c r="G130" s="280">
        <v>660</v>
      </c>
      <c r="H130" s="280">
        <v>594</v>
      </c>
      <c r="I130" s="280">
        <v>1583</v>
      </c>
      <c r="J130" s="280">
        <v>12465</v>
      </c>
      <c r="K130" s="280">
        <v>16721</v>
      </c>
      <c r="L130" s="281">
        <f t="shared" ref="L130:L193" si="2">SUM(B130:D130)</f>
        <v>70887</v>
      </c>
    </row>
    <row r="131" spans="1:12" x14ac:dyDescent="0.25">
      <c r="A131" s="279" t="s">
        <v>244</v>
      </c>
      <c r="B131" s="280">
        <v>7572</v>
      </c>
      <c r="C131" s="280">
        <v>9872</v>
      </c>
      <c r="D131" s="280">
        <v>3879</v>
      </c>
      <c r="E131" s="280">
        <v>4980</v>
      </c>
      <c r="F131" s="280">
        <v>3568</v>
      </c>
      <c r="G131" s="280">
        <v>2912</v>
      </c>
      <c r="H131" s="280">
        <v>577</v>
      </c>
      <c r="I131" s="280">
        <v>525</v>
      </c>
      <c r="J131" s="280">
        <v>2778</v>
      </c>
      <c r="K131" s="280">
        <v>3738</v>
      </c>
      <c r="L131" s="281">
        <f t="shared" si="2"/>
        <v>21323</v>
      </c>
    </row>
    <row r="132" spans="1:12" x14ac:dyDescent="0.25">
      <c r="A132" s="279" t="s">
        <v>277</v>
      </c>
      <c r="B132" s="280">
        <v>17691</v>
      </c>
      <c r="C132" s="280">
        <v>12864</v>
      </c>
      <c r="D132" s="280">
        <v>7742</v>
      </c>
      <c r="E132" s="280">
        <v>11045</v>
      </c>
      <c r="F132" s="280">
        <v>7440</v>
      </c>
      <c r="G132" s="280">
        <v>2801</v>
      </c>
      <c r="H132" s="280">
        <v>1289</v>
      </c>
      <c r="I132" s="280">
        <v>2623</v>
      </c>
      <c r="J132" s="280">
        <v>12145</v>
      </c>
      <c r="K132" s="280">
        <v>5762</v>
      </c>
      <c r="L132" s="281">
        <f t="shared" si="2"/>
        <v>38297</v>
      </c>
    </row>
    <row r="133" spans="1:12" x14ac:dyDescent="0.25">
      <c r="A133" s="279" t="s">
        <v>120</v>
      </c>
      <c r="B133" s="280">
        <v>12576</v>
      </c>
      <c r="C133" s="280">
        <v>16529</v>
      </c>
      <c r="D133" s="280">
        <v>19138</v>
      </c>
      <c r="E133" s="280">
        <v>29857</v>
      </c>
      <c r="F133" s="280">
        <v>7904</v>
      </c>
      <c r="G133" s="280">
        <v>1271</v>
      </c>
      <c r="H133" s="280">
        <v>934</v>
      </c>
      <c r="I133" s="280">
        <v>1376</v>
      </c>
      <c r="J133" s="280">
        <v>11574</v>
      </c>
      <c r="K133" s="280">
        <v>12741</v>
      </c>
      <c r="L133" s="281">
        <f t="shared" si="2"/>
        <v>48243</v>
      </c>
    </row>
    <row r="134" spans="1:12" x14ac:dyDescent="0.25">
      <c r="A134" s="279" t="s">
        <v>296</v>
      </c>
      <c r="B134" s="280">
        <v>5471</v>
      </c>
      <c r="C134" s="280">
        <v>5282</v>
      </c>
      <c r="D134" s="280">
        <v>9182</v>
      </c>
      <c r="E134" s="280">
        <v>7170</v>
      </c>
      <c r="F134" s="280">
        <v>2998</v>
      </c>
      <c r="G134" s="280">
        <v>1884</v>
      </c>
      <c r="H134" s="280">
        <v>3493</v>
      </c>
      <c r="I134" s="280">
        <v>1745</v>
      </c>
      <c r="J134" s="280">
        <v>6957</v>
      </c>
      <c r="K134" s="280">
        <v>3865</v>
      </c>
      <c r="L134" s="281">
        <f t="shared" si="2"/>
        <v>19935</v>
      </c>
    </row>
    <row r="135" spans="1:12" x14ac:dyDescent="0.25">
      <c r="A135" s="279" t="s">
        <v>231</v>
      </c>
      <c r="B135" s="280">
        <v>8452</v>
      </c>
      <c r="C135" s="280">
        <v>10557</v>
      </c>
      <c r="D135" s="280">
        <v>3406</v>
      </c>
      <c r="E135" s="280">
        <v>5707</v>
      </c>
      <c r="F135" s="280">
        <v>1684</v>
      </c>
      <c r="G135" s="280">
        <v>681</v>
      </c>
      <c r="H135" s="280">
        <v>489</v>
      </c>
      <c r="I135" s="280">
        <v>1154</v>
      </c>
      <c r="J135" s="280">
        <v>2473</v>
      </c>
      <c r="K135" s="280">
        <v>3164</v>
      </c>
      <c r="L135" s="281">
        <f t="shared" si="2"/>
        <v>22415</v>
      </c>
    </row>
    <row r="136" spans="1:12" x14ac:dyDescent="0.25">
      <c r="A136" s="279" t="s">
        <v>184</v>
      </c>
      <c r="B136" s="280">
        <v>9764</v>
      </c>
      <c r="C136" s="280">
        <v>10893</v>
      </c>
      <c r="D136" s="280">
        <v>3426</v>
      </c>
      <c r="E136" s="280">
        <v>1709</v>
      </c>
      <c r="F136" s="280">
        <v>1843</v>
      </c>
      <c r="G136" s="280">
        <v>1030</v>
      </c>
      <c r="H136" s="280">
        <v>1103</v>
      </c>
      <c r="I136" s="280">
        <v>2181</v>
      </c>
      <c r="J136" s="280">
        <v>4386</v>
      </c>
      <c r="K136" s="280">
        <v>4336</v>
      </c>
      <c r="L136" s="281">
        <f t="shared" si="2"/>
        <v>24083</v>
      </c>
    </row>
    <row r="137" spans="1:12" x14ac:dyDescent="0.25">
      <c r="A137" s="279" t="s">
        <v>241</v>
      </c>
      <c r="B137" s="280">
        <v>8629</v>
      </c>
      <c r="C137" s="280">
        <v>10090</v>
      </c>
      <c r="D137" s="280">
        <v>10845</v>
      </c>
      <c r="E137" s="280">
        <v>8685</v>
      </c>
      <c r="F137" s="280">
        <v>2328</v>
      </c>
      <c r="G137" s="280">
        <v>1115</v>
      </c>
      <c r="H137" s="280">
        <v>1112</v>
      </c>
      <c r="I137" s="280">
        <v>2174</v>
      </c>
      <c r="J137" s="280">
        <v>4964</v>
      </c>
      <c r="K137" s="280">
        <v>5613</v>
      </c>
      <c r="L137" s="281">
        <f t="shared" si="2"/>
        <v>29564</v>
      </c>
    </row>
    <row r="138" spans="1:12" x14ac:dyDescent="0.25">
      <c r="A138" s="279" t="s">
        <v>133</v>
      </c>
      <c r="B138" s="280">
        <v>12721</v>
      </c>
      <c r="C138" s="280">
        <v>17158</v>
      </c>
      <c r="D138" s="280">
        <v>16215</v>
      </c>
      <c r="E138" s="280">
        <v>19467</v>
      </c>
      <c r="F138" s="280">
        <v>21170</v>
      </c>
      <c r="G138" s="280">
        <v>2104</v>
      </c>
      <c r="H138" s="280">
        <v>971</v>
      </c>
      <c r="I138" s="280">
        <v>1534</v>
      </c>
      <c r="J138" s="280">
        <v>8705</v>
      </c>
      <c r="K138" s="280">
        <v>12801</v>
      </c>
      <c r="L138" s="281">
        <f t="shared" si="2"/>
        <v>46094</v>
      </c>
    </row>
    <row r="139" spans="1:12" x14ac:dyDescent="0.25">
      <c r="A139" s="279" t="s">
        <v>345</v>
      </c>
      <c r="B139" s="280">
        <v>17872</v>
      </c>
      <c r="C139" s="280">
        <v>13215</v>
      </c>
      <c r="D139" s="280">
        <v>10050</v>
      </c>
      <c r="E139" s="280">
        <v>11752</v>
      </c>
      <c r="F139" s="280">
        <v>6004</v>
      </c>
      <c r="G139" s="280">
        <v>2393</v>
      </c>
      <c r="H139" s="280">
        <v>2117</v>
      </c>
      <c r="I139" s="280">
        <v>3523</v>
      </c>
      <c r="J139" s="280">
        <v>15123</v>
      </c>
      <c r="K139" s="280">
        <v>8188</v>
      </c>
      <c r="L139" s="281">
        <f t="shared" si="2"/>
        <v>41137</v>
      </c>
    </row>
    <row r="140" spans="1:12" x14ac:dyDescent="0.25">
      <c r="A140" s="279" t="s">
        <v>127</v>
      </c>
      <c r="B140" s="280">
        <v>6641</v>
      </c>
      <c r="C140" s="280">
        <v>5555</v>
      </c>
      <c r="D140" s="280">
        <v>7699</v>
      </c>
      <c r="E140" s="280">
        <v>10057</v>
      </c>
      <c r="F140" s="280">
        <v>6540</v>
      </c>
      <c r="G140" s="280">
        <v>697</v>
      </c>
      <c r="H140" s="280">
        <v>531</v>
      </c>
      <c r="I140" s="280">
        <v>637</v>
      </c>
      <c r="J140" s="280">
        <v>6104</v>
      </c>
      <c r="K140" s="280">
        <v>4967</v>
      </c>
      <c r="L140" s="281">
        <f t="shared" si="2"/>
        <v>19895</v>
      </c>
    </row>
    <row r="141" spans="1:12" x14ac:dyDescent="0.25">
      <c r="A141" s="279" t="s">
        <v>335</v>
      </c>
      <c r="B141" s="280">
        <v>9661</v>
      </c>
      <c r="C141" s="280">
        <v>4869</v>
      </c>
      <c r="D141" s="280">
        <v>5459</v>
      </c>
      <c r="E141" s="280">
        <v>8712</v>
      </c>
      <c r="F141" s="280">
        <v>4201</v>
      </c>
      <c r="G141" s="280">
        <v>1433</v>
      </c>
      <c r="H141" s="280">
        <v>1060</v>
      </c>
      <c r="I141" s="280">
        <v>1130</v>
      </c>
      <c r="J141" s="280">
        <v>5494</v>
      </c>
      <c r="K141" s="280">
        <v>3599</v>
      </c>
      <c r="L141" s="281">
        <f t="shared" si="2"/>
        <v>19989</v>
      </c>
    </row>
    <row r="142" spans="1:12" x14ac:dyDescent="0.25">
      <c r="A142" s="279" t="s">
        <v>151</v>
      </c>
      <c r="B142" s="280">
        <v>17175</v>
      </c>
      <c r="C142" s="280">
        <v>23044</v>
      </c>
      <c r="D142" s="280">
        <v>26443</v>
      </c>
      <c r="E142" s="280">
        <v>21028</v>
      </c>
      <c r="F142" s="280">
        <v>13687</v>
      </c>
      <c r="G142" s="280">
        <v>2171</v>
      </c>
      <c r="H142" s="280">
        <v>1192</v>
      </c>
      <c r="I142" s="280">
        <v>1827</v>
      </c>
      <c r="J142" s="280">
        <v>11229</v>
      </c>
      <c r="K142" s="280">
        <v>12494</v>
      </c>
      <c r="L142" s="281">
        <f t="shared" si="2"/>
        <v>66662</v>
      </c>
    </row>
    <row r="143" spans="1:12" x14ac:dyDescent="0.25">
      <c r="A143" s="279" t="s">
        <v>371</v>
      </c>
      <c r="B143" s="280">
        <v>8279</v>
      </c>
      <c r="C143" s="280">
        <v>6895</v>
      </c>
      <c r="D143" s="280">
        <v>8138</v>
      </c>
      <c r="E143" s="280">
        <v>13008</v>
      </c>
      <c r="F143" s="280">
        <v>3383</v>
      </c>
      <c r="G143" s="280">
        <v>1790</v>
      </c>
      <c r="H143" s="280">
        <v>1158</v>
      </c>
      <c r="I143" s="280">
        <v>1464</v>
      </c>
      <c r="J143" s="280">
        <v>5814</v>
      </c>
      <c r="K143" s="280">
        <v>3845</v>
      </c>
      <c r="L143" s="281">
        <f t="shared" si="2"/>
        <v>23312</v>
      </c>
    </row>
    <row r="144" spans="1:12" x14ac:dyDescent="0.25">
      <c r="A144" s="279" t="s">
        <v>346</v>
      </c>
      <c r="B144" s="280">
        <v>9117</v>
      </c>
      <c r="C144" s="280">
        <v>6810</v>
      </c>
      <c r="D144" s="280">
        <v>6815</v>
      </c>
      <c r="E144" s="280">
        <v>12849</v>
      </c>
      <c r="F144" s="280">
        <v>6075</v>
      </c>
      <c r="G144" s="280">
        <v>2779</v>
      </c>
      <c r="H144" s="280">
        <v>4281</v>
      </c>
      <c r="I144" s="280">
        <v>2107</v>
      </c>
      <c r="J144" s="280">
        <v>9683</v>
      </c>
      <c r="K144" s="280">
        <v>5783</v>
      </c>
      <c r="L144" s="281">
        <f t="shared" si="2"/>
        <v>22742</v>
      </c>
    </row>
    <row r="145" spans="1:12" x14ac:dyDescent="0.25">
      <c r="A145" s="279" t="s">
        <v>143</v>
      </c>
      <c r="B145" s="280">
        <v>16376</v>
      </c>
      <c r="C145" s="280">
        <v>23852</v>
      </c>
      <c r="D145" s="280">
        <v>27711</v>
      </c>
      <c r="E145" s="280">
        <v>24730</v>
      </c>
      <c r="F145" s="280">
        <v>5701</v>
      </c>
      <c r="G145" s="280">
        <v>1448</v>
      </c>
      <c r="H145" s="280">
        <v>906</v>
      </c>
      <c r="I145" s="280">
        <v>1654</v>
      </c>
      <c r="J145" s="280">
        <v>11139</v>
      </c>
      <c r="K145" s="280">
        <v>13515</v>
      </c>
      <c r="L145" s="281">
        <f t="shared" si="2"/>
        <v>67939</v>
      </c>
    </row>
    <row r="146" spans="1:12" x14ac:dyDescent="0.25">
      <c r="A146" s="279" t="s">
        <v>419</v>
      </c>
      <c r="B146" s="280">
        <v>14195</v>
      </c>
      <c r="C146" s="280">
        <v>9551</v>
      </c>
      <c r="D146" s="280">
        <v>10932</v>
      </c>
      <c r="E146" s="280">
        <v>16720</v>
      </c>
      <c r="F146" s="280">
        <v>8692</v>
      </c>
      <c r="G146" s="280">
        <v>3414</v>
      </c>
      <c r="H146" s="280">
        <v>2667</v>
      </c>
      <c r="I146" s="280">
        <v>6143</v>
      </c>
      <c r="J146" s="280">
        <v>10153</v>
      </c>
      <c r="K146" s="280">
        <v>6524</v>
      </c>
      <c r="L146" s="281">
        <f t="shared" si="2"/>
        <v>34678</v>
      </c>
    </row>
    <row r="147" spans="1:12" x14ac:dyDescent="0.25">
      <c r="A147" s="279" t="s">
        <v>264</v>
      </c>
      <c r="B147" s="280">
        <v>7087</v>
      </c>
      <c r="C147" s="280">
        <v>7880</v>
      </c>
      <c r="D147" s="280">
        <v>7710</v>
      </c>
      <c r="E147" s="280">
        <v>3888</v>
      </c>
      <c r="F147" s="280">
        <v>1721</v>
      </c>
      <c r="G147" s="280">
        <v>1028</v>
      </c>
      <c r="H147" s="280">
        <v>611</v>
      </c>
      <c r="I147" s="280">
        <v>628</v>
      </c>
      <c r="J147" s="280">
        <v>2860</v>
      </c>
      <c r="K147" s="280">
        <v>2580</v>
      </c>
      <c r="L147" s="281">
        <f t="shared" si="2"/>
        <v>22677</v>
      </c>
    </row>
    <row r="148" spans="1:12" x14ac:dyDescent="0.25">
      <c r="A148" s="279" t="s">
        <v>223</v>
      </c>
      <c r="B148" s="280">
        <v>16126</v>
      </c>
      <c r="C148" s="280">
        <v>18385</v>
      </c>
      <c r="D148" s="280">
        <v>6845</v>
      </c>
      <c r="E148" s="280">
        <v>6392</v>
      </c>
      <c r="F148" s="280">
        <v>2498</v>
      </c>
      <c r="G148" s="280">
        <v>1471</v>
      </c>
      <c r="H148" s="280">
        <v>1061</v>
      </c>
      <c r="I148" s="280">
        <v>2882</v>
      </c>
      <c r="J148" s="280">
        <v>4674</v>
      </c>
      <c r="K148" s="280">
        <v>5145</v>
      </c>
      <c r="L148" s="281">
        <f t="shared" si="2"/>
        <v>41356</v>
      </c>
    </row>
    <row r="149" spans="1:12" x14ac:dyDescent="0.25">
      <c r="A149" s="279" t="s">
        <v>449</v>
      </c>
      <c r="B149" s="280">
        <v>4680</v>
      </c>
      <c r="C149" s="280">
        <v>3453</v>
      </c>
      <c r="D149" s="280">
        <v>4025</v>
      </c>
      <c r="E149" s="280">
        <v>5259</v>
      </c>
      <c r="F149" s="280">
        <v>3028</v>
      </c>
      <c r="G149" s="280">
        <v>1196</v>
      </c>
      <c r="H149" s="280">
        <v>515</v>
      </c>
      <c r="I149" s="280">
        <v>1552</v>
      </c>
      <c r="J149" s="280">
        <v>4026</v>
      </c>
      <c r="K149" s="280">
        <v>2697</v>
      </c>
      <c r="L149" s="281">
        <f t="shared" si="2"/>
        <v>12158</v>
      </c>
    </row>
    <row r="150" spans="1:12" x14ac:dyDescent="0.25">
      <c r="A150" s="279" t="s">
        <v>374</v>
      </c>
      <c r="B150" s="280">
        <v>14437</v>
      </c>
      <c r="C150" s="280">
        <v>6986</v>
      </c>
      <c r="D150" s="280">
        <v>11072</v>
      </c>
      <c r="E150" s="280">
        <v>10019</v>
      </c>
      <c r="F150" s="280">
        <v>1064</v>
      </c>
      <c r="G150" s="280">
        <v>584</v>
      </c>
      <c r="H150" s="280">
        <v>535</v>
      </c>
      <c r="I150" s="280">
        <v>1794</v>
      </c>
      <c r="J150" s="280">
        <v>7280</v>
      </c>
      <c r="K150" s="280">
        <v>5528</v>
      </c>
      <c r="L150" s="281">
        <f t="shared" si="2"/>
        <v>32495</v>
      </c>
    </row>
    <row r="151" spans="1:12" x14ac:dyDescent="0.25">
      <c r="A151" s="279" t="s">
        <v>426</v>
      </c>
      <c r="B151" s="280">
        <v>565</v>
      </c>
      <c r="C151" s="280">
        <v>73</v>
      </c>
      <c r="D151" s="280">
        <v>20</v>
      </c>
      <c r="E151" s="280">
        <v>0</v>
      </c>
      <c r="F151" s="280">
        <v>0</v>
      </c>
      <c r="G151" s="280">
        <v>0</v>
      </c>
      <c r="H151" s="280">
        <v>4</v>
      </c>
      <c r="I151" s="280">
        <v>109</v>
      </c>
      <c r="J151" s="280">
        <v>428</v>
      </c>
      <c r="K151" s="280">
        <v>112</v>
      </c>
      <c r="L151" s="281">
        <f t="shared" si="2"/>
        <v>658</v>
      </c>
    </row>
    <row r="152" spans="1:12" x14ac:dyDescent="0.25">
      <c r="A152" s="279" t="s">
        <v>83</v>
      </c>
      <c r="B152" s="280">
        <v>15364</v>
      </c>
      <c r="C152" s="280">
        <v>36943</v>
      </c>
      <c r="D152" s="280">
        <v>25510</v>
      </c>
      <c r="E152" s="280">
        <v>5836</v>
      </c>
      <c r="F152" s="280">
        <v>1462</v>
      </c>
      <c r="G152" s="280">
        <v>507</v>
      </c>
      <c r="H152" s="280">
        <v>587</v>
      </c>
      <c r="I152" s="280">
        <v>1400</v>
      </c>
      <c r="J152" s="280">
        <v>10122</v>
      </c>
      <c r="K152" s="280">
        <v>9034</v>
      </c>
      <c r="L152" s="281">
        <f t="shared" si="2"/>
        <v>77817</v>
      </c>
    </row>
    <row r="153" spans="1:12" x14ac:dyDescent="0.25">
      <c r="A153" s="279" t="s">
        <v>89</v>
      </c>
      <c r="B153" s="280">
        <v>11176</v>
      </c>
      <c r="C153" s="280">
        <v>19866</v>
      </c>
      <c r="D153" s="280">
        <v>22399</v>
      </c>
      <c r="E153" s="280">
        <v>5389</v>
      </c>
      <c r="F153" s="280">
        <v>761</v>
      </c>
      <c r="G153" s="280">
        <v>412</v>
      </c>
      <c r="H153" s="280">
        <v>418</v>
      </c>
      <c r="I153" s="280">
        <v>968</v>
      </c>
      <c r="J153" s="280">
        <v>13510</v>
      </c>
      <c r="K153" s="280">
        <v>6488</v>
      </c>
      <c r="L153" s="281">
        <f t="shared" si="2"/>
        <v>53441</v>
      </c>
    </row>
    <row r="154" spans="1:12" x14ac:dyDescent="0.25">
      <c r="A154" s="279" t="s">
        <v>240</v>
      </c>
      <c r="B154" s="280">
        <v>9338</v>
      </c>
      <c r="C154" s="280">
        <v>7353</v>
      </c>
      <c r="D154" s="280">
        <v>6496</v>
      </c>
      <c r="E154" s="280">
        <v>8266</v>
      </c>
      <c r="F154" s="280">
        <v>2902</v>
      </c>
      <c r="G154" s="280">
        <v>1551</v>
      </c>
      <c r="H154" s="280">
        <v>934</v>
      </c>
      <c r="I154" s="280">
        <v>2113</v>
      </c>
      <c r="J154" s="280">
        <v>4541</v>
      </c>
      <c r="K154" s="280">
        <v>3424</v>
      </c>
      <c r="L154" s="281">
        <f t="shared" si="2"/>
        <v>23187</v>
      </c>
    </row>
    <row r="155" spans="1:12" x14ac:dyDescent="0.25">
      <c r="A155" s="279" t="s">
        <v>368</v>
      </c>
      <c r="B155" s="280">
        <v>11415</v>
      </c>
      <c r="C155" s="280">
        <v>10087</v>
      </c>
      <c r="D155" s="280">
        <v>8185</v>
      </c>
      <c r="E155" s="280">
        <v>11297</v>
      </c>
      <c r="F155" s="280">
        <v>4347</v>
      </c>
      <c r="G155" s="280">
        <v>2125</v>
      </c>
      <c r="H155" s="280">
        <v>2484</v>
      </c>
      <c r="I155" s="280">
        <v>3402</v>
      </c>
      <c r="J155" s="280">
        <v>7965</v>
      </c>
      <c r="K155" s="280">
        <v>5961</v>
      </c>
      <c r="L155" s="281">
        <f t="shared" si="2"/>
        <v>29687</v>
      </c>
    </row>
    <row r="156" spans="1:12" x14ac:dyDescent="0.25">
      <c r="A156" s="279" t="s">
        <v>214</v>
      </c>
      <c r="B156" s="280">
        <v>22484</v>
      </c>
      <c r="C156" s="280">
        <v>39799</v>
      </c>
      <c r="D156" s="280">
        <v>21744</v>
      </c>
      <c r="E156" s="280">
        <v>5773</v>
      </c>
      <c r="F156" s="280">
        <v>1946</v>
      </c>
      <c r="G156" s="280">
        <v>1198</v>
      </c>
      <c r="H156" s="280">
        <v>1070</v>
      </c>
      <c r="I156" s="280">
        <v>3541</v>
      </c>
      <c r="J156" s="280">
        <v>5676</v>
      </c>
      <c r="K156" s="280">
        <v>7672</v>
      </c>
      <c r="L156" s="281">
        <f t="shared" si="2"/>
        <v>84027</v>
      </c>
    </row>
    <row r="157" spans="1:12" x14ac:dyDescent="0.25">
      <c r="A157" s="279" t="s">
        <v>108</v>
      </c>
      <c r="B157" s="280">
        <v>11610</v>
      </c>
      <c r="C157" s="280">
        <v>12889</v>
      </c>
      <c r="D157" s="280">
        <v>11716</v>
      </c>
      <c r="E157" s="280">
        <v>21788</v>
      </c>
      <c r="F157" s="280">
        <v>5002</v>
      </c>
      <c r="G157" s="280">
        <v>1145</v>
      </c>
      <c r="H157" s="280">
        <v>694</v>
      </c>
      <c r="I157" s="280">
        <v>1004</v>
      </c>
      <c r="J157" s="280">
        <v>8942</v>
      </c>
      <c r="K157" s="280">
        <v>7167</v>
      </c>
      <c r="L157" s="281">
        <f t="shared" si="2"/>
        <v>36215</v>
      </c>
    </row>
    <row r="158" spans="1:12" x14ac:dyDescent="0.25">
      <c r="A158" s="279" t="s">
        <v>153</v>
      </c>
      <c r="B158" s="280">
        <v>31917</v>
      </c>
      <c r="C158" s="280">
        <v>40980</v>
      </c>
      <c r="D158" s="280">
        <v>36147</v>
      </c>
      <c r="E158" s="280">
        <v>32259</v>
      </c>
      <c r="F158" s="280">
        <v>10152</v>
      </c>
      <c r="G158" s="280">
        <v>3696</v>
      </c>
      <c r="H158" s="280">
        <v>2237</v>
      </c>
      <c r="I158" s="280">
        <v>4079</v>
      </c>
      <c r="J158" s="280">
        <v>17716</v>
      </c>
      <c r="K158" s="280">
        <v>13214</v>
      </c>
      <c r="L158" s="281">
        <f t="shared" si="2"/>
        <v>109044</v>
      </c>
    </row>
    <row r="159" spans="1:12" x14ac:dyDescent="0.25">
      <c r="A159" s="279" t="s">
        <v>159</v>
      </c>
      <c r="B159" s="280">
        <v>9948</v>
      </c>
      <c r="C159" s="280">
        <v>11064</v>
      </c>
      <c r="D159" s="280">
        <v>15620</v>
      </c>
      <c r="E159" s="280">
        <v>11750</v>
      </c>
      <c r="F159" s="280">
        <v>1424</v>
      </c>
      <c r="G159" s="280">
        <v>1093</v>
      </c>
      <c r="H159" s="280">
        <v>769</v>
      </c>
      <c r="I159" s="280">
        <v>1593</v>
      </c>
      <c r="J159" s="280">
        <v>3531</v>
      </c>
      <c r="K159" s="280">
        <v>4899</v>
      </c>
      <c r="L159" s="281">
        <f t="shared" si="2"/>
        <v>36632</v>
      </c>
    </row>
    <row r="160" spans="1:12" x14ac:dyDescent="0.25">
      <c r="A160" s="279" t="s">
        <v>91</v>
      </c>
      <c r="B160" s="280">
        <v>14376</v>
      </c>
      <c r="C160" s="280">
        <v>32941</v>
      </c>
      <c r="D160" s="280">
        <v>64043</v>
      </c>
      <c r="E160" s="280">
        <v>17599</v>
      </c>
      <c r="F160" s="280">
        <v>2468</v>
      </c>
      <c r="G160" s="280">
        <v>1118</v>
      </c>
      <c r="H160" s="280">
        <v>1093</v>
      </c>
      <c r="I160" s="280">
        <v>2120</v>
      </c>
      <c r="J160" s="280">
        <v>13862</v>
      </c>
      <c r="K160" s="280">
        <v>16874</v>
      </c>
      <c r="L160" s="281">
        <f t="shared" si="2"/>
        <v>111360</v>
      </c>
    </row>
    <row r="161" spans="1:12" x14ac:dyDescent="0.25">
      <c r="A161" s="279" t="s">
        <v>284</v>
      </c>
      <c r="B161" s="280">
        <v>14211</v>
      </c>
      <c r="C161" s="280">
        <v>13477</v>
      </c>
      <c r="D161" s="280">
        <v>9972</v>
      </c>
      <c r="E161" s="280">
        <v>3731</v>
      </c>
      <c r="F161" s="280">
        <v>2741</v>
      </c>
      <c r="G161" s="280">
        <v>3231</v>
      </c>
      <c r="H161" s="280">
        <v>1229</v>
      </c>
      <c r="I161" s="280">
        <v>2764</v>
      </c>
      <c r="J161" s="280">
        <v>6644</v>
      </c>
      <c r="K161" s="280">
        <v>4832</v>
      </c>
      <c r="L161" s="281">
        <f t="shared" si="2"/>
        <v>37660</v>
      </c>
    </row>
    <row r="162" spans="1:12" x14ac:dyDescent="0.25">
      <c r="A162" s="279" t="s">
        <v>134</v>
      </c>
      <c r="B162" s="280">
        <v>55977</v>
      </c>
      <c r="C162" s="280">
        <v>78034</v>
      </c>
      <c r="D162" s="280">
        <v>85954</v>
      </c>
      <c r="E162" s="280">
        <v>51690</v>
      </c>
      <c r="F162" s="280">
        <v>11317</v>
      </c>
      <c r="G162" s="280">
        <v>3815</v>
      </c>
      <c r="H162" s="280">
        <v>4283</v>
      </c>
      <c r="I162" s="280">
        <v>10005</v>
      </c>
      <c r="J162" s="280">
        <v>29647</v>
      </c>
      <c r="K162" s="280">
        <v>24503</v>
      </c>
      <c r="L162" s="281">
        <f t="shared" si="2"/>
        <v>219965</v>
      </c>
    </row>
    <row r="163" spans="1:12" x14ac:dyDescent="0.25">
      <c r="A163" s="279" t="s">
        <v>257</v>
      </c>
      <c r="B163" s="280">
        <v>31686</v>
      </c>
      <c r="C163" s="280">
        <v>44409</v>
      </c>
      <c r="D163" s="280">
        <v>21896</v>
      </c>
      <c r="E163" s="280">
        <v>7887</v>
      </c>
      <c r="F163" s="280">
        <v>4013</v>
      </c>
      <c r="G163" s="280">
        <v>2896</v>
      </c>
      <c r="H163" s="280">
        <v>2401</v>
      </c>
      <c r="I163" s="280">
        <v>4023</v>
      </c>
      <c r="J163" s="280">
        <v>9392</v>
      </c>
      <c r="K163" s="280">
        <v>8891</v>
      </c>
      <c r="L163" s="281">
        <f t="shared" si="2"/>
        <v>97991</v>
      </c>
    </row>
    <row r="164" spans="1:12" x14ac:dyDescent="0.25">
      <c r="A164" s="279" t="s">
        <v>280</v>
      </c>
      <c r="B164" s="280">
        <v>7454</v>
      </c>
      <c r="C164" s="280">
        <v>3856</v>
      </c>
      <c r="D164" s="280">
        <v>5810</v>
      </c>
      <c r="E164" s="280">
        <v>10068</v>
      </c>
      <c r="F164" s="280">
        <v>2448</v>
      </c>
      <c r="G164" s="280">
        <v>1053</v>
      </c>
      <c r="H164" s="280">
        <v>1168</v>
      </c>
      <c r="I164" s="280">
        <v>2880</v>
      </c>
      <c r="J164" s="280">
        <v>6310</v>
      </c>
      <c r="K164" s="280">
        <v>4485</v>
      </c>
      <c r="L164" s="281">
        <f t="shared" si="2"/>
        <v>17120</v>
      </c>
    </row>
    <row r="165" spans="1:12" x14ac:dyDescent="0.25">
      <c r="A165" s="279" t="s">
        <v>98</v>
      </c>
      <c r="B165" s="280">
        <v>12466</v>
      </c>
      <c r="C165" s="280">
        <v>20203</v>
      </c>
      <c r="D165" s="280">
        <v>42449</v>
      </c>
      <c r="E165" s="280">
        <v>28783</v>
      </c>
      <c r="F165" s="280">
        <v>2449</v>
      </c>
      <c r="G165" s="280">
        <v>1107</v>
      </c>
      <c r="H165" s="280">
        <v>812</v>
      </c>
      <c r="I165" s="280">
        <v>1742</v>
      </c>
      <c r="J165" s="280">
        <v>11413</v>
      </c>
      <c r="K165" s="280">
        <v>14633</v>
      </c>
      <c r="L165" s="281">
        <f t="shared" si="2"/>
        <v>75118</v>
      </c>
    </row>
    <row r="166" spans="1:12" x14ac:dyDescent="0.25">
      <c r="A166" s="279" t="s">
        <v>325</v>
      </c>
      <c r="B166" s="280">
        <v>6607</v>
      </c>
      <c r="C166" s="280">
        <v>4603</v>
      </c>
      <c r="D166" s="280">
        <v>7846</v>
      </c>
      <c r="E166" s="280">
        <v>10154</v>
      </c>
      <c r="F166" s="280">
        <v>5867</v>
      </c>
      <c r="G166" s="280">
        <v>1511</v>
      </c>
      <c r="H166" s="280">
        <v>1040</v>
      </c>
      <c r="I166" s="280">
        <v>1461</v>
      </c>
      <c r="J166" s="280">
        <v>6145</v>
      </c>
      <c r="K166" s="280">
        <v>3782</v>
      </c>
      <c r="L166" s="281">
        <f t="shared" si="2"/>
        <v>19056</v>
      </c>
    </row>
    <row r="167" spans="1:12" x14ac:dyDescent="0.25">
      <c r="A167" s="279" t="s">
        <v>183</v>
      </c>
      <c r="B167" s="280">
        <v>11811</v>
      </c>
      <c r="C167" s="280">
        <v>12449</v>
      </c>
      <c r="D167" s="280">
        <v>5073</v>
      </c>
      <c r="E167" s="280">
        <v>1947</v>
      </c>
      <c r="F167" s="280">
        <v>3020</v>
      </c>
      <c r="G167" s="280">
        <v>853</v>
      </c>
      <c r="H167" s="280">
        <v>1397</v>
      </c>
      <c r="I167" s="280">
        <v>1735</v>
      </c>
      <c r="J167" s="280">
        <v>3088</v>
      </c>
      <c r="K167" s="280">
        <v>3226</v>
      </c>
      <c r="L167" s="281">
        <f t="shared" si="2"/>
        <v>29333</v>
      </c>
    </row>
    <row r="168" spans="1:12" x14ac:dyDescent="0.25">
      <c r="A168" s="279" t="s">
        <v>111</v>
      </c>
      <c r="B168" s="280">
        <v>34811</v>
      </c>
      <c r="C168" s="280">
        <v>51672</v>
      </c>
      <c r="D168" s="280">
        <v>48405</v>
      </c>
      <c r="E168" s="280">
        <v>17061</v>
      </c>
      <c r="F168" s="280">
        <v>5491</v>
      </c>
      <c r="G168" s="280">
        <v>2175</v>
      </c>
      <c r="H168" s="280">
        <v>4363</v>
      </c>
      <c r="I168" s="280">
        <v>4965</v>
      </c>
      <c r="J168" s="280">
        <v>12180</v>
      </c>
      <c r="K168" s="280">
        <v>15507</v>
      </c>
      <c r="L168" s="281">
        <f t="shared" si="2"/>
        <v>134888</v>
      </c>
    </row>
    <row r="169" spans="1:12" x14ac:dyDescent="0.25">
      <c r="A169" s="279" t="s">
        <v>271</v>
      </c>
      <c r="B169" s="280">
        <v>17868</v>
      </c>
      <c r="C169" s="280">
        <v>20564</v>
      </c>
      <c r="D169" s="280">
        <v>9403</v>
      </c>
      <c r="E169" s="280">
        <v>9646</v>
      </c>
      <c r="F169" s="280">
        <v>6117</v>
      </c>
      <c r="G169" s="280">
        <v>2549</v>
      </c>
      <c r="H169" s="280">
        <v>6216</v>
      </c>
      <c r="I169" s="280">
        <v>1842</v>
      </c>
      <c r="J169" s="280">
        <v>6171</v>
      </c>
      <c r="K169" s="280">
        <v>8825</v>
      </c>
      <c r="L169" s="281">
        <f t="shared" si="2"/>
        <v>47835</v>
      </c>
    </row>
    <row r="170" spans="1:12" x14ac:dyDescent="0.25">
      <c r="A170" s="279" t="s">
        <v>324</v>
      </c>
      <c r="B170" s="280">
        <v>12097</v>
      </c>
      <c r="C170" s="280">
        <v>12730</v>
      </c>
      <c r="D170" s="280">
        <v>9853</v>
      </c>
      <c r="E170" s="280">
        <v>10469</v>
      </c>
      <c r="F170" s="280">
        <v>5129</v>
      </c>
      <c r="G170" s="280">
        <v>2575</v>
      </c>
      <c r="H170" s="280">
        <v>6322</v>
      </c>
      <c r="I170" s="280">
        <v>2381</v>
      </c>
      <c r="J170" s="280">
        <v>9110</v>
      </c>
      <c r="K170" s="280">
        <v>7424</v>
      </c>
      <c r="L170" s="281">
        <f t="shared" si="2"/>
        <v>34680</v>
      </c>
    </row>
    <row r="171" spans="1:12" x14ac:dyDescent="0.25">
      <c r="A171" s="279" t="s">
        <v>407</v>
      </c>
      <c r="B171" s="280">
        <v>4531</v>
      </c>
      <c r="C171" s="280">
        <v>1939</v>
      </c>
      <c r="D171" s="280">
        <v>2943</v>
      </c>
      <c r="E171" s="280">
        <v>5684</v>
      </c>
      <c r="F171" s="280">
        <v>2988</v>
      </c>
      <c r="G171" s="280">
        <v>999</v>
      </c>
      <c r="H171" s="280">
        <v>1953</v>
      </c>
      <c r="I171" s="280">
        <v>1922</v>
      </c>
      <c r="J171" s="280">
        <v>4092</v>
      </c>
      <c r="K171" s="280">
        <v>3241</v>
      </c>
      <c r="L171" s="281">
        <f t="shared" si="2"/>
        <v>9413</v>
      </c>
    </row>
    <row r="172" spans="1:12" x14ac:dyDescent="0.25">
      <c r="A172" s="279" t="s">
        <v>347</v>
      </c>
      <c r="B172" s="280">
        <v>5153</v>
      </c>
      <c r="C172" s="280">
        <v>3784</v>
      </c>
      <c r="D172" s="280">
        <v>4408</v>
      </c>
      <c r="E172" s="280">
        <v>5696</v>
      </c>
      <c r="F172" s="280">
        <v>2353</v>
      </c>
      <c r="G172" s="280">
        <v>1275</v>
      </c>
      <c r="H172" s="280">
        <v>1219</v>
      </c>
      <c r="I172" s="280">
        <v>1234</v>
      </c>
      <c r="J172" s="280">
        <v>6260</v>
      </c>
      <c r="K172" s="280">
        <v>2979</v>
      </c>
      <c r="L172" s="281">
        <f t="shared" si="2"/>
        <v>13345</v>
      </c>
    </row>
    <row r="173" spans="1:12" x14ac:dyDescent="0.25">
      <c r="A173" s="279" t="s">
        <v>138</v>
      </c>
      <c r="B173" s="280">
        <v>40091</v>
      </c>
      <c r="C173" s="280">
        <v>53634</v>
      </c>
      <c r="D173" s="280">
        <v>50895</v>
      </c>
      <c r="E173" s="280">
        <v>19994</v>
      </c>
      <c r="F173" s="280">
        <v>4423</v>
      </c>
      <c r="G173" s="280">
        <v>2506</v>
      </c>
      <c r="H173" s="280">
        <v>3836</v>
      </c>
      <c r="I173" s="280">
        <v>5397</v>
      </c>
      <c r="J173" s="280">
        <v>15288</v>
      </c>
      <c r="K173" s="280">
        <v>17641</v>
      </c>
      <c r="L173" s="281">
        <f t="shared" si="2"/>
        <v>144620</v>
      </c>
    </row>
    <row r="174" spans="1:12" x14ac:dyDescent="0.25">
      <c r="A174" s="279" t="s">
        <v>232</v>
      </c>
      <c r="B174" s="280">
        <v>8281</v>
      </c>
      <c r="C174" s="280">
        <v>10598</v>
      </c>
      <c r="D174" s="280">
        <v>8253</v>
      </c>
      <c r="E174" s="280">
        <v>6672</v>
      </c>
      <c r="F174" s="280">
        <v>3959</v>
      </c>
      <c r="G174" s="280">
        <v>1065</v>
      </c>
      <c r="H174" s="280">
        <v>537</v>
      </c>
      <c r="I174" s="280">
        <v>1651</v>
      </c>
      <c r="J174" s="280">
        <v>3613</v>
      </c>
      <c r="K174" s="280">
        <v>3732</v>
      </c>
      <c r="L174" s="281">
        <f t="shared" si="2"/>
        <v>27132</v>
      </c>
    </row>
    <row r="175" spans="1:12" x14ac:dyDescent="0.25">
      <c r="A175" s="279" t="s">
        <v>243</v>
      </c>
      <c r="B175" s="280">
        <v>18518</v>
      </c>
      <c r="C175" s="280">
        <v>23639</v>
      </c>
      <c r="D175" s="280">
        <v>16670</v>
      </c>
      <c r="E175" s="280">
        <v>16464</v>
      </c>
      <c r="F175" s="280">
        <v>7024</v>
      </c>
      <c r="G175" s="280">
        <v>5182</v>
      </c>
      <c r="H175" s="280">
        <v>13207</v>
      </c>
      <c r="I175" s="280">
        <v>3130</v>
      </c>
      <c r="J175" s="280">
        <v>9922</v>
      </c>
      <c r="K175" s="280">
        <v>12933</v>
      </c>
      <c r="L175" s="281">
        <f t="shared" si="2"/>
        <v>58827</v>
      </c>
    </row>
    <row r="176" spans="1:12" x14ac:dyDescent="0.25">
      <c r="A176" s="279" t="s">
        <v>412</v>
      </c>
      <c r="B176" s="280">
        <v>5633</v>
      </c>
      <c r="C176" s="280">
        <v>2332</v>
      </c>
      <c r="D176" s="280">
        <v>2479</v>
      </c>
      <c r="E176" s="280">
        <v>3970</v>
      </c>
      <c r="F176" s="280">
        <v>3738</v>
      </c>
      <c r="G176" s="280">
        <v>1016</v>
      </c>
      <c r="H176" s="280">
        <v>768</v>
      </c>
      <c r="I176" s="280">
        <v>926</v>
      </c>
      <c r="J176" s="280">
        <v>3489</v>
      </c>
      <c r="K176" s="280">
        <v>1833</v>
      </c>
      <c r="L176" s="281">
        <f t="shared" si="2"/>
        <v>10444</v>
      </c>
    </row>
    <row r="177" spans="1:12" x14ac:dyDescent="0.25">
      <c r="A177" s="279" t="s">
        <v>377</v>
      </c>
      <c r="B177" s="280">
        <v>10739</v>
      </c>
      <c r="C177" s="280">
        <v>5253</v>
      </c>
      <c r="D177" s="280">
        <v>6424</v>
      </c>
      <c r="E177" s="280">
        <v>9117</v>
      </c>
      <c r="F177" s="280">
        <v>4167</v>
      </c>
      <c r="G177" s="280">
        <v>2052</v>
      </c>
      <c r="H177" s="280">
        <v>946</v>
      </c>
      <c r="I177" s="280">
        <v>1538</v>
      </c>
      <c r="J177" s="280">
        <v>8580</v>
      </c>
      <c r="K177" s="280">
        <v>5029</v>
      </c>
      <c r="L177" s="281">
        <f t="shared" si="2"/>
        <v>22416</v>
      </c>
    </row>
    <row r="178" spans="1:12" x14ac:dyDescent="0.25">
      <c r="A178" s="279" t="s">
        <v>450</v>
      </c>
      <c r="B178" s="280">
        <v>5719</v>
      </c>
      <c r="C178" s="280">
        <v>5258</v>
      </c>
      <c r="D178" s="280">
        <v>2784</v>
      </c>
      <c r="E178" s="280">
        <v>3098</v>
      </c>
      <c r="F178" s="280">
        <v>2235</v>
      </c>
      <c r="G178" s="280">
        <v>1425</v>
      </c>
      <c r="H178" s="280">
        <v>265</v>
      </c>
      <c r="I178" s="280">
        <v>669</v>
      </c>
      <c r="J178" s="280">
        <v>1680</v>
      </c>
      <c r="K178" s="280">
        <v>1966</v>
      </c>
      <c r="L178" s="281">
        <f t="shared" si="2"/>
        <v>13761</v>
      </c>
    </row>
    <row r="179" spans="1:12" x14ac:dyDescent="0.25">
      <c r="A179" s="279" t="s">
        <v>97</v>
      </c>
      <c r="B179" s="280">
        <v>10778</v>
      </c>
      <c r="C179" s="280">
        <v>15083</v>
      </c>
      <c r="D179" s="280">
        <v>18730</v>
      </c>
      <c r="E179" s="280">
        <v>33873</v>
      </c>
      <c r="F179" s="280">
        <v>2553</v>
      </c>
      <c r="G179" s="280">
        <v>1069</v>
      </c>
      <c r="H179" s="280">
        <v>701</v>
      </c>
      <c r="I179" s="280">
        <v>1161</v>
      </c>
      <c r="J179" s="280">
        <v>9455</v>
      </c>
      <c r="K179" s="280">
        <v>11419</v>
      </c>
      <c r="L179" s="281">
        <f t="shared" si="2"/>
        <v>44591</v>
      </c>
    </row>
    <row r="180" spans="1:12" x14ac:dyDescent="0.25">
      <c r="A180" s="279" t="s">
        <v>387</v>
      </c>
      <c r="B180" s="280">
        <v>6751</v>
      </c>
      <c r="C180" s="280">
        <v>2451</v>
      </c>
      <c r="D180" s="280">
        <v>4153</v>
      </c>
      <c r="E180" s="280">
        <v>7665</v>
      </c>
      <c r="F180" s="280">
        <v>4264</v>
      </c>
      <c r="G180" s="280">
        <v>886</v>
      </c>
      <c r="H180" s="280">
        <v>817</v>
      </c>
      <c r="I180" s="280">
        <v>1222</v>
      </c>
      <c r="J180" s="280">
        <v>6773</v>
      </c>
      <c r="K180" s="280">
        <v>3526</v>
      </c>
      <c r="L180" s="281">
        <f t="shared" si="2"/>
        <v>13355</v>
      </c>
    </row>
    <row r="181" spans="1:12" x14ac:dyDescent="0.25">
      <c r="A181" s="279" t="s">
        <v>405</v>
      </c>
      <c r="B181" s="280">
        <v>6195</v>
      </c>
      <c r="C181" s="280">
        <v>4066</v>
      </c>
      <c r="D181" s="280">
        <v>6931</v>
      </c>
      <c r="E181" s="280">
        <v>9166</v>
      </c>
      <c r="F181" s="280">
        <v>4951</v>
      </c>
      <c r="G181" s="280">
        <v>2164</v>
      </c>
      <c r="H181" s="280">
        <v>1362</v>
      </c>
      <c r="I181" s="280">
        <v>2207</v>
      </c>
      <c r="J181" s="280">
        <v>7274</v>
      </c>
      <c r="K181" s="280">
        <v>4254</v>
      </c>
      <c r="L181" s="281">
        <f t="shared" si="2"/>
        <v>17192</v>
      </c>
    </row>
    <row r="182" spans="1:12" x14ac:dyDescent="0.25">
      <c r="A182" s="279" t="s">
        <v>193</v>
      </c>
      <c r="B182" s="280">
        <v>12623</v>
      </c>
      <c r="C182" s="280">
        <v>7815</v>
      </c>
      <c r="D182" s="280">
        <v>8043</v>
      </c>
      <c r="E182" s="280">
        <v>12581</v>
      </c>
      <c r="F182" s="280">
        <v>4588</v>
      </c>
      <c r="G182" s="280">
        <v>1654</v>
      </c>
      <c r="H182" s="280">
        <v>6703</v>
      </c>
      <c r="I182" s="280">
        <v>2831</v>
      </c>
      <c r="J182" s="280">
        <v>9459</v>
      </c>
      <c r="K182" s="280">
        <v>5932</v>
      </c>
      <c r="L182" s="281">
        <f t="shared" si="2"/>
        <v>28481</v>
      </c>
    </row>
    <row r="183" spans="1:12" x14ac:dyDescent="0.25">
      <c r="A183" s="279" t="s">
        <v>252</v>
      </c>
      <c r="B183" s="280">
        <v>10393</v>
      </c>
      <c r="C183" s="280">
        <v>15799</v>
      </c>
      <c r="D183" s="280">
        <v>11414</v>
      </c>
      <c r="E183" s="280">
        <v>4137</v>
      </c>
      <c r="F183" s="280">
        <v>1281</v>
      </c>
      <c r="G183" s="280">
        <v>642</v>
      </c>
      <c r="H183" s="280">
        <v>848</v>
      </c>
      <c r="I183" s="280">
        <v>1733</v>
      </c>
      <c r="J183" s="280">
        <v>3337</v>
      </c>
      <c r="K183" s="280">
        <v>4963</v>
      </c>
      <c r="L183" s="281">
        <f t="shared" si="2"/>
        <v>37606</v>
      </c>
    </row>
    <row r="184" spans="1:12" x14ac:dyDescent="0.25">
      <c r="A184" s="279" t="s">
        <v>196</v>
      </c>
      <c r="B184" s="280">
        <v>17859</v>
      </c>
      <c r="C184" s="280">
        <v>31324</v>
      </c>
      <c r="D184" s="280">
        <v>27041</v>
      </c>
      <c r="E184" s="280">
        <v>8823</v>
      </c>
      <c r="F184" s="280">
        <v>6106</v>
      </c>
      <c r="G184" s="280">
        <v>2338</v>
      </c>
      <c r="H184" s="280">
        <v>3210</v>
      </c>
      <c r="I184" s="280">
        <v>8819</v>
      </c>
      <c r="J184" s="280">
        <v>12488</v>
      </c>
      <c r="K184" s="280">
        <v>9775</v>
      </c>
      <c r="L184" s="281">
        <f t="shared" si="2"/>
        <v>76224</v>
      </c>
    </row>
    <row r="185" spans="1:12" x14ac:dyDescent="0.25">
      <c r="A185" s="279" t="s">
        <v>310</v>
      </c>
      <c r="B185" s="280">
        <v>5472</v>
      </c>
      <c r="C185" s="280">
        <v>4520</v>
      </c>
      <c r="D185" s="280">
        <v>5742</v>
      </c>
      <c r="E185" s="280">
        <v>7452</v>
      </c>
      <c r="F185" s="280">
        <v>4463</v>
      </c>
      <c r="G185" s="280">
        <v>2708</v>
      </c>
      <c r="H185" s="280">
        <v>799</v>
      </c>
      <c r="I185" s="280">
        <v>478</v>
      </c>
      <c r="J185" s="280">
        <v>6784</v>
      </c>
      <c r="K185" s="280">
        <v>4004</v>
      </c>
      <c r="L185" s="281">
        <f t="shared" si="2"/>
        <v>15734</v>
      </c>
    </row>
    <row r="186" spans="1:12" x14ac:dyDescent="0.25">
      <c r="A186" s="279" t="s">
        <v>451</v>
      </c>
      <c r="B186" s="280">
        <v>7083</v>
      </c>
      <c r="C186" s="280">
        <v>2779</v>
      </c>
      <c r="D186" s="280">
        <v>4721</v>
      </c>
      <c r="E186" s="280">
        <v>7350</v>
      </c>
      <c r="F186" s="280">
        <v>4903</v>
      </c>
      <c r="G186" s="280">
        <v>2748</v>
      </c>
      <c r="H186" s="280">
        <v>1307</v>
      </c>
      <c r="I186" s="280">
        <v>1830</v>
      </c>
      <c r="J186" s="280">
        <v>6619</v>
      </c>
      <c r="K186" s="280">
        <v>3477</v>
      </c>
      <c r="L186" s="281">
        <f t="shared" si="2"/>
        <v>14583</v>
      </c>
    </row>
    <row r="187" spans="1:12" x14ac:dyDescent="0.25">
      <c r="A187" s="279" t="s">
        <v>452</v>
      </c>
      <c r="B187" s="280">
        <v>9029</v>
      </c>
      <c r="C187" s="280">
        <v>8642</v>
      </c>
      <c r="D187" s="280">
        <v>12017</v>
      </c>
      <c r="E187" s="280">
        <v>12410</v>
      </c>
      <c r="F187" s="280">
        <v>4041</v>
      </c>
      <c r="G187" s="280">
        <v>1188</v>
      </c>
      <c r="H187" s="280">
        <v>1866</v>
      </c>
      <c r="I187" s="280">
        <v>1481</v>
      </c>
      <c r="J187" s="280">
        <v>4081</v>
      </c>
      <c r="K187" s="280">
        <v>4225</v>
      </c>
      <c r="L187" s="281">
        <f t="shared" si="2"/>
        <v>29688</v>
      </c>
    </row>
    <row r="188" spans="1:12" x14ac:dyDescent="0.25">
      <c r="A188" s="279" t="s">
        <v>299</v>
      </c>
      <c r="B188" s="280">
        <v>12784</v>
      </c>
      <c r="C188" s="280">
        <v>10072</v>
      </c>
      <c r="D188" s="280">
        <v>14215</v>
      </c>
      <c r="E188" s="280">
        <v>14076</v>
      </c>
      <c r="F188" s="280">
        <v>6134</v>
      </c>
      <c r="G188" s="280">
        <v>2097</v>
      </c>
      <c r="H188" s="280">
        <v>1061</v>
      </c>
      <c r="I188" s="280">
        <v>3518</v>
      </c>
      <c r="J188" s="280">
        <v>11249</v>
      </c>
      <c r="K188" s="280">
        <v>7787</v>
      </c>
      <c r="L188" s="281">
        <f t="shared" si="2"/>
        <v>37071</v>
      </c>
    </row>
    <row r="189" spans="1:12" x14ac:dyDescent="0.25">
      <c r="A189" s="279" t="s">
        <v>363</v>
      </c>
      <c r="B189" s="280">
        <v>9116</v>
      </c>
      <c r="C189" s="280">
        <v>7265</v>
      </c>
      <c r="D189" s="280">
        <v>5681</v>
      </c>
      <c r="E189" s="280">
        <v>9888</v>
      </c>
      <c r="F189" s="280">
        <v>6214</v>
      </c>
      <c r="G189" s="280">
        <v>1991</v>
      </c>
      <c r="H189" s="280">
        <v>1130</v>
      </c>
      <c r="I189" s="280">
        <v>2248</v>
      </c>
      <c r="J189" s="280">
        <v>6943</v>
      </c>
      <c r="K189" s="280">
        <v>4079</v>
      </c>
      <c r="L189" s="281">
        <f t="shared" si="2"/>
        <v>22062</v>
      </c>
    </row>
    <row r="190" spans="1:12" x14ac:dyDescent="0.25">
      <c r="A190" s="279" t="s">
        <v>114</v>
      </c>
      <c r="B190" s="280">
        <v>21999</v>
      </c>
      <c r="C190" s="280">
        <v>33608</v>
      </c>
      <c r="D190" s="280">
        <v>26977</v>
      </c>
      <c r="E190" s="280">
        <v>10924</v>
      </c>
      <c r="F190" s="280">
        <v>3161</v>
      </c>
      <c r="G190" s="280">
        <v>656</v>
      </c>
      <c r="H190" s="280">
        <v>1255</v>
      </c>
      <c r="I190" s="280">
        <v>3691</v>
      </c>
      <c r="J190" s="280">
        <v>8430</v>
      </c>
      <c r="K190" s="280">
        <v>8634</v>
      </c>
      <c r="L190" s="281">
        <f t="shared" si="2"/>
        <v>82584</v>
      </c>
    </row>
    <row r="191" spans="1:12" x14ac:dyDescent="0.25">
      <c r="A191" s="279" t="s">
        <v>273</v>
      </c>
      <c r="B191" s="280">
        <v>8788</v>
      </c>
      <c r="C191" s="280">
        <v>14058</v>
      </c>
      <c r="D191" s="280">
        <v>11746</v>
      </c>
      <c r="E191" s="280">
        <v>7006</v>
      </c>
      <c r="F191" s="280">
        <v>2446</v>
      </c>
      <c r="G191" s="280">
        <v>891</v>
      </c>
      <c r="H191" s="280">
        <v>1581</v>
      </c>
      <c r="I191" s="280">
        <v>1914</v>
      </c>
      <c r="J191" s="280">
        <v>4982</v>
      </c>
      <c r="K191" s="280">
        <v>3954</v>
      </c>
      <c r="L191" s="281">
        <f t="shared" si="2"/>
        <v>34592</v>
      </c>
    </row>
    <row r="192" spans="1:12" x14ac:dyDescent="0.25">
      <c r="A192" s="279" t="s">
        <v>117</v>
      </c>
      <c r="B192" s="280">
        <v>14025</v>
      </c>
      <c r="C192" s="280">
        <v>19480</v>
      </c>
      <c r="D192" s="280">
        <v>28419</v>
      </c>
      <c r="E192" s="280">
        <v>31363</v>
      </c>
      <c r="F192" s="280">
        <v>4038</v>
      </c>
      <c r="G192" s="280">
        <v>1311</v>
      </c>
      <c r="H192" s="280">
        <v>1193</v>
      </c>
      <c r="I192" s="280">
        <v>2068</v>
      </c>
      <c r="J192" s="280">
        <v>8945</v>
      </c>
      <c r="K192" s="280">
        <v>21612</v>
      </c>
      <c r="L192" s="281">
        <f t="shared" si="2"/>
        <v>61924</v>
      </c>
    </row>
    <row r="193" spans="1:12" x14ac:dyDescent="0.25">
      <c r="A193" s="279" t="s">
        <v>453</v>
      </c>
      <c r="B193" s="280">
        <v>11067</v>
      </c>
      <c r="C193" s="280">
        <v>16790</v>
      </c>
      <c r="D193" s="280">
        <v>10854</v>
      </c>
      <c r="E193" s="280">
        <v>8978</v>
      </c>
      <c r="F193" s="280">
        <v>3383</v>
      </c>
      <c r="G193" s="280">
        <v>1436</v>
      </c>
      <c r="H193" s="280">
        <v>712</v>
      </c>
      <c r="I193" s="280">
        <v>2276</v>
      </c>
      <c r="J193" s="280">
        <v>4728</v>
      </c>
      <c r="K193" s="280">
        <v>4184</v>
      </c>
      <c r="L193" s="281">
        <f t="shared" si="2"/>
        <v>38711</v>
      </c>
    </row>
    <row r="194" spans="1:12" x14ac:dyDescent="0.25">
      <c r="A194" s="279" t="s">
        <v>337</v>
      </c>
      <c r="B194" s="280">
        <v>11194</v>
      </c>
      <c r="C194" s="280">
        <v>6119</v>
      </c>
      <c r="D194" s="280">
        <v>5450</v>
      </c>
      <c r="E194" s="280">
        <v>6400</v>
      </c>
      <c r="F194" s="280">
        <v>1364</v>
      </c>
      <c r="G194" s="280">
        <v>429</v>
      </c>
      <c r="H194" s="280">
        <v>651</v>
      </c>
      <c r="I194" s="280">
        <v>1599</v>
      </c>
      <c r="J194" s="280">
        <v>7582</v>
      </c>
      <c r="K194" s="280">
        <v>3966</v>
      </c>
      <c r="L194" s="281">
        <f t="shared" ref="L194:L257" si="3">SUM(B194:D194)</f>
        <v>22763</v>
      </c>
    </row>
    <row r="195" spans="1:12" x14ac:dyDescent="0.25">
      <c r="A195" s="279" t="s">
        <v>399</v>
      </c>
      <c r="B195" s="280">
        <v>6846</v>
      </c>
      <c r="C195" s="280">
        <v>2380</v>
      </c>
      <c r="D195" s="280">
        <v>3631</v>
      </c>
      <c r="E195" s="280">
        <v>5215</v>
      </c>
      <c r="F195" s="280">
        <v>3085</v>
      </c>
      <c r="G195" s="280">
        <v>1622</v>
      </c>
      <c r="H195" s="280">
        <v>770</v>
      </c>
      <c r="I195" s="280">
        <v>1258</v>
      </c>
      <c r="J195" s="280">
        <v>5280</v>
      </c>
      <c r="K195" s="280">
        <v>3345</v>
      </c>
      <c r="L195" s="281">
        <f t="shared" si="3"/>
        <v>12857</v>
      </c>
    </row>
    <row r="196" spans="1:12" x14ac:dyDescent="0.25">
      <c r="A196" s="279" t="s">
        <v>265</v>
      </c>
      <c r="B196" s="280">
        <v>5405</v>
      </c>
      <c r="C196" s="280">
        <v>6824</v>
      </c>
      <c r="D196" s="280">
        <v>10706</v>
      </c>
      <c r="E196" s="280">
        <v>9438</v>
      </c>
      <c r="F196" s="280">
        <v>2494</v>
      </c>
      <c r="G196" s="280">
        <v>947</v>
      </c>
      <c r="H196" s="280">
        <v>1010</v>
      </c>
      <c r="I196" s="280">
        <v>1573</v>
      </c>
      <c r="J196" s="280">
        <v>4680</v>
      </c>
      <c r="K196" s="280">
        <v>3781</v>
      </c>
      <c r="L196" s="281">
        <f t="shared" si="3"/>
        <v>22935</v>
      </c>
    </row>
    <row r="197" spans="1:12" x14ac:dyDescent="0.25">
      <c r="A197" s="279" t="s">
        <v>246</v>
      </c>
      <c r="B197" s="280">
        <v>15634</v>
      </c>
      <c r="C197" s="280">
        <v>21831</v>
      </c>
      <c r="D197" s="280">
        <v>10499</v>
      </c>
      <c r="E197" s="280">
        <v>6022</v>
      </c>
      <c r="F197" s="280">
        <v>1845</v>
      </c>
      <c r="G197" s="280">
        <v>1278</v>
      </c>
      <c r="H197" s="280">
        <v>858</v>
      </c>
      <c r="I197" s="280">
        <v>2534</v>
      </c>
      <c r="J197" s="280">
        <v>4574</v>
      </c>
      <c r="K197" s="280">
        <v>5701</v>
      </c>
      <c r="L197" s="281">
        <f t="shared" si="3"/>
        <v>47964</v>
      </c>
    </row>
    <row r="198" spans="1:12" x14ac:dyDescent="0.25">
      <c r="A198" s="279" t="s">
        <v>281</v>
      </c>
      <c r="B198" s="280">
        <v>10477</v>
      </c>
      <c r="C198" s="280">
        <v>7210</v>
      </c>
      <c r="D198" s="280">
        <v>8739</v>
      </c>
      <c r="E198" s="280">
        <v>8225</v>
      </c>
      <c r="F198" s="280">
        <v>5750</v>
      </c>
      <c r="G198" s="280">
        <v>3526</v>
      </c>
      <c r="H198" s="280">
        <v>6844</v>
      </c>
      <c r="I198" s="280">
        <v>1663</v>
      </c>
      <c r="J198" s="280">
        <v>7594</v>
      </c>
      <c r="K198" s="280">
        <v>4962</v>
      </c>
      <c r="L198" s="281">
        <f t="shared" si="3"/>
        <v>26426</v>
      </c>
    </row>
    <row r="199" spans="1:12" x14ac:dyDescent="0.25">
      <c r="A199" s="279" t="s">
        <v>383</v>
      </c>
      <c r="B199" s="280">
        <v>7009</v>
      </c>
      <c r="C199" s="280">
        <v>6598</v>
      </c>
      <c r="D199" s="280">
        <v>10381</v>
      </c>
      <c r="E199" s="280">
        <v>8087</v>
      </c>
      <c r="F199" s="280">
        <v>5088</v>
      </c>
      <c r="G199" s="280">
        <v>1429</v>
      </c>
      <c r="H199" s="280">
        <v>1396</v>
      </c>
      <c r="I199" s="280">
        <v>2391</v>
      </c>
      <c r="J199" s="280">
        <v>5933</v>
      </c>
      <c r="K199" s="280">
        <v>4116</v>
      </c>
      <c r="L199" s="281">
        <f t="shared" si="3"/>
        <v>23988</v>
      </c>
    </row>
    <row r="200" spans="1:12" x14ac:dyDescent="0.25">
      <c r="A200" s="279" t="s">
        <v>326</v>
      </c>
      <c r="B200" s="280">
        <v>14268</v>
      </c>
      <c r="C200" s="280">
        <v>16130</v>
      </c>
      <c r="D200" s="280">
        <v>10639</v>
      </c>
      <c r="E200" s="280">
        <v>12101</v>
      </c>
      <c r="F200" s="280">
        <v>4937</v>
      </c>
      <c r="G200" s="280">
        <v>2918</v>
      </c>
      <c r="H200" s="280">
        <v>1921</v>
      </c>
      <c r="I200" s="280">
        <v>3070</v>
      </c>
      <c r="J200" s="280">
        <v>6841</v>
      </c>
      <c r="K200" s="280">
        <v>5276</v>
      </c>
      <c r="L200" s="281">
        <f t="shared" si="3"/>
        <v>41037</v>
      </c>
    </row>
    <row r="201" spans="1:12" x14ac:dyDescent="0.25">
      <c r="A201" s="279" t="s">
        <v>400</v>
      </c>
      <c r="B201" s="280">
        <v>7459</v>
      </c>
      <c r="C201" s="280">
        <v>3198</v>
      </c>
      <c r="D201" s="280">
        <v>4988</v>
      </c>
      <c r="E201" s="280">
        <v>6464</v>
      </c>
      <c r="F201" s="280">
        <v>4465</v>
      </c>
      <c r="G201" s="280">
        <v>2587</v>
      </c>
      <c r="H201" s="280">
        <v>1024</v>
      </c>
      <c r="I201" s="280">
        <v>1701</v>
      </c>
      <c r="J201" s="280">
        <v>6822</v>
      </c>
      <c r="K201" s="280">
        <v>4475</v>
      </c>
      <c r="L201" s="281">
        <f t="shared" si="3"/>
        <v>15645</v>
      </c>
    </row>
    <row r="202" spans="1:12" x14ac:dyDescent="0.25">
      <c r="A202" s="279" t="s">
        <v>298</v>
      </c>
      <c r="B202" s="280">
        <v>17364</v>
      </c>
      <c r="C202" s="280">
        <v>12659</v>
      </c>
      <c r="D202" s="280">
        <v>12469</v>
      </c>
      <c r="E202" s="280">
        <v>19313</v>
      </c>
      <c r="F202" s="280">
        <v>8229</v>
      </c>
      <c r="G202" s="280">
        <v>2789</v>
      </c>
      <c r="H202" s="280">
        <v>1191</v>
      </c>
      <c r="I202" s="280">
        <v>3726</v>
      </c>
      <c r="J202" s="280">
        <v>11734</v>
      </c>
      <c r="K202" s="280">
        <v>8089</v>
      </c>
      <c r="L202" s="281">
        <f t="shared" si="3"/>
        <v>42492</v>
      </c>
    </row>
    <row r="203" spans="1:12" x14ac:dyDescent="0.25">
      <c r="A203" s="279" t="s">
        <v>101</v>
      </c>
      <c r="B203" s="280">
        <v>16314</v>
      </c>
      <c r="C203" s="280">
        <v>21840</v>
      </c>
      <c r="D203" s="280">
        <v>21618</v>
      </c>
      <c r="E203" s="280">
        <v>16995</v>
      </c>
      <c r="F203" s="280">
        <v>1658</v>
      </c>
      <c r="G203" s="280">
        <v>467</v>
      </c>
      <c r="H203" s="280">
        <v>806</v>
      </c>
      <c r="I203" s="280">
        <v>2639</v>
      </c>
      <c r="J203" s="280">
        <v>6997</v>
      </c>
      <c r="K203" s="280">
        <v>6692</v>
      </c>
      <c r="L203" s="281">
        <f t="shared" si="3"/>
        <v>59772</v>
      </c>
    </row>
    <row r="204" spans="1:12" x14ac:dyDescent="0.25">
      <c r="A204" s="279" t="s">
        <v>421</v>
      </c>
      <c r="B204" s="280">
        <v>3713</v>
      </c>
      <c r="C204" s="280">
        <v>3621</v>
      </c>
      <c r="D204" s="280">
        <v>6184</v>
      </c>
      <c r="E204" s="280">
        <v>6766</v>
      </c>
      <c r="F204" s="280">
        <v>2980</v>
      </c>
      <c r="G204" s="280">
        <v>876</v>
      </c>
      <c r="H204" s="280">
        <v>421</v>
      </c>
      <c r="I204" s="280">
        <v>820</v>
      </c>
      <c r="J204" s="280">
        <v>3393</v>
      </c>
      <c r="K204" s="280">
        <v>2484</v>
      </c>
      <c r="L204" s="281">
        <f t="shared" si="3"/>
        <v>13518</v>
      </c>
    </row>
    <row r="205" spans="1:12" x14ac:dyDescent="0.25">
      <c r="A205" s="279" t="s">
        <v>366</v>
      </c>
      <c r="B205" s="280">
        <v>7004</v>
      </c>
      <c r="C205" s="280">
        <v>6875</v>
      </c>
      <c r="D205" s="280">
        <v>6415</v>
      </c>
      <c r="E205" s="280">
        <v>9515</v>
      </c>
      <c r="F205" s="280">
        <v>3824</v>
      </c>
      <c r="G205" s="280">
        <v>1641</v>
      </c>
      <c r="H205" s="280">
        <v>1194</v>
      </c>
      <c r="I205" s="280">
        <v>1413</v>
      </c>
      <c r="J205" s="280">
        <v>4979</v>
      </c>
      <c r="K205" s="280">
        <v>3431</v>
      </c>
      <c r="L205" s="281">
        <f t="shared" si="3"/>
        <v>20294</v>
      </c>
    </row>
    <row r="206" spans="1:12" x14ac:dyDescent="0.25">
      <c r="A206" s="279" t="s">
        <v>226</v>
      </c>
      <c r="B206" s="280">
        <v>18657</v>
      </c>
      <c r="C206" s="280">
        <v>31694</v>
      </c>
      <c r="D206" s="280">
        <v>16628</v>
      </c>
      <c r="E206" s="280">
        <v>7510</v>
      </c>
      <c r="F206" s="280">
        <v>6775</v>
      </c>
      <c r="G206" s="280">
        <v>1712</v>
      </c>
      <c r="H206" s="280">
        <v>2154</v>
      </c>
      <c r="I206" s="280">
        <v>4929</v>
      </c>
      <c r="J206" s="280">
        <v>8457</v>
      </c>
      <c r="K206" s="280">
        <v>8276</v>
      </c>
      <c r="L206" s="281">
        <f t="shared" si="3"/>
        <v>66979</v>
      </c>
    </row>
    <row r="207" spans="1:12" x14ac:dyDescent="0.25">
      <c r="A207" s="279" t="s">
        <v>349</v>
      </c>
      <c r="B207" s="280">
        <v>25944</v>
      </c>
      <c r="C207" s="280">
        <v>14491</v>
      </c>
      <c r="D207" s="280">
        <v>19568</v>
      </c>
      <c r="E207" s="280">
        <v>30255</v>
      </c>
      <c r="F207" s="280">
        <v>12969</v>
      </c>
      <c r="G207" s="280">
        <v>5666</v>
      </c>
      <c r="H207" s="280">
        <v>4162</v>
      </c>
      <c r="I207" s="280">
        <v>5593</v>
      </c>
      <c r="J207" s="280">
        <v>17894</v>
      </c>
      <c r="K207" s="280">
        <v>10359</v>
      </c>
      <c r="L207" s="281">
        <f t="shared" si="3"/>
        <v>60003</v>
      </c>
    </row>
    <row r="208" spans="1:12" x14ac:dyDescent="0.25">
      <c r="A208" s="279" t="s">
        <v>178</v>
      </c>
      <c r="B208" s="280">
        <v>17244</v>
      </c>
      <c r="C208" s="280">
        <v>19686</v>
      </c>
      <c r="D208" s="280">
        <v>6630</v>
      </c>
      <c r="E208" s="280">
        <v>3102</v>
      </c>
      <c r="F208" s="280">
        <v>2251</v>
      </c>
      <c r="G208" s="280">
        <v>1514</v>
      </c>
      <c r="H208" s="280">
        <v>706</v>
      </c>
      <c r="I208" s="280">
        <v>2058</v>
      </c>
      <c r="J208" s="280">
        <v>4781</v>
      </c>
      <c r="K208" s="280">
        <v>4452</v>
      </c>
      <c r="L208" s="281">
        <f t="shared" si="3"/>
        <v>43560</v>
      </c>
    </row>
    <row r="209" spans="1:12" x14ac:dyDescent="0.25">
      <c r="A209" s="279" t="s">
        <v>172</v>
      </c>
      <c r="B209" s="280">
        <v>25562</v>
      </c>
      <c r="C209" s="280">
        <v>35486</v>
      </c>
      <c r="D209" s="280">
        <v>22556</v>
      </c>
      <c r="E209" s="280">
        <v>8830</v>
      </c>
      <c r="F209" s="280">
        <v>3666</v>
      </c>
      <c r="G209" s="280">
        <v>1772</v>
      </c>
      <c r="H209" s="280">
        <v>1395</v>
      </c>
      <c r="I209" s="280">
        <v>5733</v>
      </c>
      <c r="J209" s="280">
        <v>8856</v>
      </c>
      <c r="K209" s="280">
        <v>9362</v>
      </c>
      <c r="L209" s="281">
        <f t="shared" si="3"/>
        <v>83604</v>
      </c>
    </row>
    <row r="210" spans="1:12" x14ac:dyDescent="0.25">
      <c r="A210" s="279" t="s">
        <v>274</v>
      </c>
      <c r="B210" s="280">
        <v>9847</v>
      </c>
      <c r="C210" s="280">
        <v>12332</v>
      </c>
      <c r="D210" s="280">
        <v>11263</v>
      </c>
      <c r="E210" s="280">
        <v>9645</v>
      </c>
      <c r="F210" s="280">
        <v>4905</v>
      </c>
      <c r="G210" s="280">
        <v>1551</v>
      </c>
      <c r="H210" s="280">
        <v>790</v>
      </c>
      <c r="I210" s="280">
        <v>1510</v>
      </c>
      <c r="J210" s="280">
        <v>4381</v>
      </c>
      <c r="K210" s="280">
        <v>3981</v>
      </c>
      <c r="L210" s="281">
        <f t="shared" si="3"/>
        <v>33442</v>
      </c>
    </row>
    <row r="211" spans="1:12" x14ac:dyDescent="0.25">
      <c r="A211" s="279" t="s">
        <v>263</v>
      </c>
      <c r="B211" s="280">
        <v>4071</v>
      </c>
      <c r="C211" s="280">
        <v>5669</v>
      </c>
      <c r="D211" s="280">
        <v>8087</v>
      </c>
      <c r="E211" s="280">
        <v>1865</v>
      </c>
      <c r="F211" s="280">
        <v>900</v>
      </c>
      <c r="G211" s="280">
        <v>528</v>
      </c>
      <c r="H211" s="280">
        <v>610</v>
      </c>
      <c r="I211" s="280">
        <v>772</v>
      </c>
      <c r="J211" s="280">
        <v>2187</v>
      </c>
      <c r="K211" s="280">
        <v>1710</v>
      </c>
      <c r="L211" s="281">
        <f t="shared" si="3"/>
        <v>17827</v>
      </c>
    </row>
    <row r="212" spans="1:12" x14ac:dyDescent="0.25">
      <c r="A212" s="279" t="s">
        <v>149</v>
      </c>
      <c r="B212" s="280">
        <v>18074</v>
      </c>
      <c r="C212" s="280">
        <v>23869</v>
      </c>
      <c r="D212" s="280">
        <v>18594</v>
      </c>
      <c r="E212" s="280">
        <v>13470</v>
      </c>
      <c r="F212" s="280">
        <v>3004</v>
      </c>
      <c r="G212" s="280">
        <v>1587</v>
      </c>
      <c r="H212" s="280">
        <v>1384</v>
      </c>
      <c r="I212" s="280">
        <v>1698</v>
      </c>
      <c r="J212" s="280">
        <v>7349</v>
      </c>
      <c r="K212" s="280">
        <v>7271</v>
      </c>
      <c r="L212" s="281">
        <f t="shared" si="3"/>
        <v>60537</v>
      </c>
    </row>
    <row r="213" spans="1:12" x14ac:dyDescent="0.25">
      <c r="A213" s="279" t="s">
        <v>181</v>
      </c>
      <c r="B213" s="280">
        <v>17594</v>
      </c>
      <c r="C213" s="280">
        <v>21648</v>
      </c>
      <c r="D213" s="280">
        <v>6322</v>
      </c>
      <c r="E213" s="280">
        <v>4620</v>
      </c>
      <c r="F213" s="280">
        <v>1266</v>
      </c>
      <c r="G213" s="280">
        <v>1639</v>
      </c>
      <c r="H213" s="280">
        <v>1310</v>
      </c>
      <c r="I213" s="280">
        <v>3478</v>
      </c>
      <c r="J213" s="280">
        <v>7287</v>
      </c>
      <c r="K213" s="280">
        <v>4643</v>
      </c>
      <c r="L213" s="281">
        <f t="shared" si="3"/>
        <v>45564</v>
      </c>
    </row>
    <row r="214" spans="1:12" x14ac:dyDescent="0.25">
      <c r="A214" s="279" t="s">
        <v>454</v>
      </c>
      <c r="B214" s="280">
        <v>10465</v>
      </c>
      <c r="C214" s="280">
        <v>5680</v>
      </c>
      <c r="D214" s="280">
        <v>7191</v>
      </c>
      <c r="E214" s="280">
        <v>8462</v>
      </c>
      <c r="F214" s="280">
        <v>3143</v>
      </c>
      <c r="G214" s="280">
        <v>1173</v>
      </c>
      <c r="H214" s="280">
        <v>954</v>
      </c>
      <c r="I214" s="280">
        <v>2414</v>
      </c>
      <c r="J214" s="280">
        <v>9395</v>
      </c>
      <c r="K214" s="280">
        <v>5340</v>
      </c>
      <c r="L214" s="281">
        <f t="shared" si="3"/>
        <v>23336</v>
      </c>
    </row>
    <row r="215" spans="1:12" x14ac:dyDescent="0.25">
      <c r="A215" s="279" t="s">
        <v>262</v>
      </c>
      <c r="B215" s="280">
        <v>9011</v>
      </c>
      <c r="C215" s="280">
        <v>7431</v>
      </c>
      <c r="D215" s="280">
        <v>6409</v>
      </c>
      <c r="E215" s="280">
        <v>5276</v>
      </c>
      <c r="F215" s="280">
        <v>1798</v>
      </c>
      <c r="G215" s="280">
        <v>1321</v>
      </c>
      <c r="H215" s="280">
        <v>1093</v>
      </c>
      <c r="I215" s="280">
        <v>815</v>
      </c>
      <c r="J215" s="280">
        <v>3370</v>
      </c>
      <c r="K215" s="280">
        <v>2800</v>
      </c>
      <c r="L215" s="281">
        <f t="shared" si="3"/>
        <v>22851</v>
      </c>
    </row>
    <row r="216" spans="1:12" x14ac:dyDescent="0.25">
      <c r="A216" s="279" t="s">
        <v>256</v>
      </c>
      <c r="B216" s="280">
        <v>16209</v>
      </c>
      <c r="C216" s="280">
        <v>23938</v>
      </c>
      <c r="D216" s="280">
        <v>15367</v>
      </c>
      <c r="E216" s="280">
        <v>5179</v>
      </c>
      <c r="F216" s="280">
        <v>4488</v>
      </c>
      <c r="G216" s="280">
        <v>1914</v>
      </c>
      <c r="H216" s="280">
        <v>2314</v>
      </c>
      <c r="I216" s="280">
        <v>4851</v>
      </c>
      <c r="J216" s="280">
        <v>7158</v>
      </c>
      <c r="K216" s="280">
        <v>6626</v>
      </c>
      <c r="L216" s="281">
        <f t="shared" si="3"/>
        <v>55514</v>
      </c>
    </row>
    <row r="217" spans="1:12" x14ac:dyDescent="0.25">
      <c r="A217" s="279" t="s">
        <v>219</v>
      </c>
      <c r="B217" s="280">
        <v>24950</v>
      </c>
      <c r="C217" s="280">
        <v>34918</v>
      </c>
      <c r="D217" s="280">
        <v>26035</v>
      </c>
      <c r="E217" s="280">
        <v>4949</v>
      </c>
      <c r="F217" s="280">
        <v>964</v>
      </c>
      <c r="G217" s="280">
        <v>1210</v>
      </c>
      <c r="H217" s="280">
        <v>2389</v>
      </c>
      <c r="I217" s="280">
        <v>4280</v>
      </c>
      <c r="J217" s="280">
        <v>7898</v>
      </c>
      <c r="K217" s="280">
        <v>9873</v>
      </c>
      <c r="L217" s="281">
        <f t="shared" si="3"/>
        <v>85903</v>
      </c>
    </row>
    <row r="218" spans="1:12" x14ac:dyDescent="0.25">
      <c r="A218" s="279" t="s">
        <v>260</v>
      </c>
      <c r="B218" s="280">
        <v>13725</v>
      </c>
      <c r="C218" s="280">
        <v>21184</v>
      </c>
      <c r="D218" s="280">
        <v>12632</v>
      </c>
      <c r="E218" s="280">
        <v>4818</v>
      </c>
      <c r="F218" s="280">
        <v>863</v>
      </c>
      <c r="G218" s="280">
        <v>966</v>
      </c>
      <c r="H218" s="280">
        <v>1332</v>
      </c>
      <c r="I218" s="280">
        <v>2662</v>
      </c>
      <c r="J218" s="280">
        <v>7451</v>
      </c>
      <c r="K218" s="280">
        <v>6076</v>
      </c>
      <c r="L218" s="281">
        <f t="shared" si="3"/>
        <v>47541</v>
      </c>
    </row>
    <row r="219" spans="1:12" x14ac:dyDescent="0.25">
      <c r="A219" s="279" t="s">
        <v>190</v>
      </c>
      <c r="B219" s="280">
        <v>23310</v>
      </c>
      <c r="C219" s="280">
        <v>24425</v>
      </c>
      <c r="D219" s="280">
        <v>14837</v>
      </c>
      <c r="E219" s="280">
        <v>6030</v>
      </c>
      <c r="F219" s="280">
        <v>4603</v>
      </c>
      <c r="G219" s="280">
        <v>1506</v>
      </c>
      <c r="H219" s="280">
        <v>1450</v>
      </c>
      <c r="I219" s="280">
        <v>4092</v>
      </c>
      <c r="J219" s="280">
        <v>7092</v>
      </c>
      <c r="K219" s="280">
        <v>9274</v>
      </c>
      <c r="L219" s="281">
        <f t="shared" si="3"/>
        <v>62572</v>
      </c>
    </row>
    <row r="220" spans="1:12" x14ac:dyDescent="0.25">
      <c r="A220" s="279" t="s">
        <v>455</v>
      </c>
      <c r="B220" s="280">
        <v>11815</v>
      </c>
      <c r="C220" s="280">
        <v>4573</v>
      </c>
      <c r="D220" s="280">
        <v>5641</v>
      </c>
      <c r="E220" s="280">
        <v>8237</v>
      </c>
      <c r="F220" s="280">
        <v>4766</v>
      </c>
      <c r="G220" s="280">
        <v>2387</v>
      </c>
      <c r="H220" s="280">
        <v>2573</v>
      </c>
      <c r="I220" s="280">
        <v>3908</v>
      </c>
      <c r="J220" s="280">
        <v>13621</v>
      </c>
      <c r="K220" s="280">
        <v>6132</v>
      </c>
      <c r="L220" s="281">
        <f t="shared" si="3"/>
        <v>22029</v>
      </c>
    </row>
    <row r="221" spans="1:12" x14ac:dyDescent="0.25">
      <c r="A221" s="279" t="s">
        <v>211</v>
      </c>
      <c r="B221" s="280">
        <v>13944</v>
      </c>
      <c r="C221" s="280">
        <v>18332</v>
      </c>
      <c r="D221" s="280">
        <v>8827</v>
      </c>
      <c r="E221" s="280">
        <v>6740</v>
      </c>
      <c r="F221" s="280">
        <v>2956</v>
      </c>
      <c r="G221" s="280">
        <v>1119</v>
      </c>
      <c r="H221" s="280">
        <v>1790</v>
      </c>
      <c r="I221" s="280">
        <v>1407</v>
      </c>
      <c r="J221" s="280">
        <v>5038</v>
      </c>
      <c r="K221" s="280">
        <v>4027</v>
      </c>
      <c r="L221" s="281">
        <f t="shared" si="3"/>
        <v>41103</v>
      </c>
    </row>
    <row r="222" spans="1:12" x14ac:dyDescent="0.25">
      <c r="A222" s="279" t="s">
        <v>386</v>
      </c>
      <c r="B222" s="280">
        <v>3714</v>
      </c>
      <c r="C222" s="280">
        <v>2632</v>
      </c>
      <c r="D222" s="280">
        <v>3004</v>
      </c>
      <c r="E222" s="280">
        <v>4138</v>
      </c>
      <c r="F222" s="280">
        <v>1257</v>
      </c>
      <c r="G222" s="280">
        <v>376</v>
      </c>
      <c r="H222" s="280">
        <v>307</v>
      </c>
      <c r="I222" s="280">
        <v>858</v>
      </c>
      <c r="J222" s="280">
        <v>3125</v>
      </c>
      <c r="K222" s="280">
        <v>2008</v>
      </c>
      <c r="L222" s="281">
        <f t="shared" si="3"/>
        <v>9350</v>
      </c>
    </row>
    <row r="223" spans="1:12" x14ac:dyDescent="0.25">
      <c r="A223" s="279" t="s">
        <v>208</v>
      </c>
      <c r="B223" s="280">
        <v>17851</v>
      </c>
      <c r="C223" s="280">
        <v>19296</v>
      </c>
      <c r="D223" s="280">
        <v>8319</v>
      </c>
      <c r="E223" s="280">
        <v>6930</v>
      </c>
      <c r="F223" s="280">
        <v>5424</v>
      </c>
      <c r="G223" s="280">
        <v>2183</v>
      </c>
      <c r="H223" s="280">
        <v>3423</v>
      </c>
      <c r="I223" s="280">
        <v>3054</v>
      </c>
      <c r="J223" s="280">
        <v>6999</v>
      </c>
      <c r="K223" s="280">
        <v>6373</v>
      </c>
      <c r="L223" s="281">
        <f t="shared" si="3"/>
        <v>45466</v>
      </c>
    </row>
    <row r="224" spans="1:12" x14ac:dyDescent="0.25">
      <c r="A224" s="279" t="s">
        <v>118</v>
      </c>
      <c r="B224" s="280">
        <v>12264</v>
      </c>
      <c r="C224" s="280">
        <v>16001</v>
      </c>
      <c r="D224" s="280">
        <v>20714</v>
      </c>
      <c r="E224" s="280">
        <v>40806</v>
      </c>
      <c r="F224" s="280">
        <v>5232</v>
      </c>
      <c r="G224" s="280">
        <v>1564</v>
      </c>
      <c r="H224" s="280">
        <v>1025</v>
      </c>
      <c r="I224" s="280">
        <v>1702</v>
      </c>
      <c r="J224" s="280">
        <v>11029</v>
      </c>
      <c r="K224" s="280">
        <v>14355</v>
      </c>
      <c r="L224" s="281">
        <f t="shared" si="3"/>
        <v>48979</v>
      </c>
    </row>
    <row r="225" spans="1:12" x14ac:dyDescent="0.25">
      <c r="A225" s="279" t="s">
        <v>294</v>
      </c>
      <c r="B225" s="280">
        <v>8750</v>
      </c>
      <c r="C225" s="280">
        <v>8270</v>
      </c>
      <c r="D225" s="280">
        <v>11667</v>
      </c>
      <c r="E225" s="280">
        <v>12544</v>
      </c>
      <c r="F225" s="280">
        <v>1988</v>
      </c>
      <c r="G225" s="280">
        <v>956</v>
      </c>
      <c r="H225" s="280">
        <v>1050</v>
      </c>
      <c r="I225" s="280">
        <v>1888</v>
      </c>
      <c r="J225" s="280">
        <v>4034</v>
      </c>
      <c r="K225" s="280">
        <v>5207</v>
      </c>
      <c r="L225" s="281">
        <f t="shared" si="3"/>
        <v>28687</v>
      </c>
    </row>
    <row r="226" spans="1:12" x14ac:dyDescent="0.25">
      <c r="A226" s="279" t="s">
        <v>227</v>
      </c>
      <c r="B226" s="280">
        <v>7731</v>
      </c>
      <c r="C226" s="280">
        <v>11907</v>
      </c>
      <c r="D226" s="280">
        <v>3999</v>
      </c>
      <c r="E226" s="280">
        <v>5708</v>
      </c>
      <c r="F226" s="280">
        <v>4482</v>
      </c>
      <c r="G226" s="280">
        <v>874</v>
      </c>
      <c r="H226" s="280">
        <v>383</v>
      </c>
      <c r="I226" s="280">
        <v>1065</v>
      </c>
      <c r="J226" s="280">
        <v>3623</v>
      </c>
      <c r="K226" s="280">
        <v>3150</v>
      </c>
      <c r="L226" s="281">
        <f t="shared" si="3"/>
        <v>23637</v>
      </c>
    </row>
    <row r="227" spans="1:12" x14ac:dyDescent="0.25">
      <c r="A227" s="279" t="s">
        <v>213</v>
      </c>
      <c r="B227" s="280">
        <v>9834</v>
      </c>
      <c r="C227" s="280">
        <v>10810</v>
      </c>
      <c r="D227" s="280">
        <v>10872</v>
      </c>
      <c r="E227" s="280">
        <v>10271</v>
      </c>
      <c r="F227" s="280">
        <v>7459</v>
      </c>
      <c r="G227" s="280">
        <v>5073</v>
      </c>
      <c r="H227" s="280">
        <v>1201</v>
      </c>
      <c r="I227" s="280">
        <v>1011</v>
      </c>
      <c r="J227" s="280">
        <v>8477</v>
      </c>
      <c r="K227" s="280">
        <v>6228</v>
      </c>
      <c r="L227" s="281">
        <f t="shared" si="3"/>
        <v>31516</v>
      </c>
    </row>
    <row r="228" spans="1:12" x14ac:dyDescent="0.25">
      <c r="A228" s="279" t="s">
        <v>456</v>
      </c>
      <c r="B228" s="280">
        <v>13137</v>
      </c>
      <c r="C228" s="280">
        <v>13251</v>
      </c>
      <c r="D228" s="280">
        <v>17306</v>
      </c>
      <c r="E228" s="280">
        <v>23861</v>
      </c>
      <c r="F228" s="280">
        <v>9762</v>
      </c>
      <c r="G228" s="280">
        <v>2945</v>
      </c>
      <c r="H228" s="280">
        <v>922</v>
      </c>
      <c r="I228" s="280">
        <v>2520</v>
      </c>
      <c r="J228" s="280">
        <v>6778</v>
      </c>
      <c r="K228" s="280">
        <v>8845</v>
      </c>
      <c r="L228" s="281">
        <f t="shared" si="3"/>
        <v>43694</v>
      </c>
    </row>
    <row r="229" spans="1:12" x14ac:dyDescent="0.25">
      <c r="A229" s="279" t="s">
        <v>410</v>
      </c>
      <c r="B229" s="280">
        <v>4699</v>
      </c>
      <c r="C229" s="280">
        <v>3183</v>
      </c>
      <c r="D229" s="280">
        <v>4919</v>
      </c>
      <c r="E229" s="280">
        <v>5720</v>
      </c>
      <c r="F229" s="280">
        <v>1711</v>
      </c>
      <c r="G229" s="280">
        <v>983</v>
      </c>
      <c r="H229" s="280">
        <v>931</v>
      </c>
      <c r="I229" s="280">
        <v>547</v>
      </c>
      <c r="J229" s="280">
        <v>4070</v>
      </c>
      <c r="K229" s="280">
        <v>1950</v>
      </c>
      <c r="L229" s="281">
        <f t="shared" si="3"/>
        <v>12801</v>
      </c>
    </row>
    <row r="230" spans="1:12" x14ac:dyDescent="0.25">
      <c r="A230" s="279" t="s">
        <v>92</v>
      </c>
      <c r="B230" s="280">
        <v>10657</v>
      </c>
      <c r="C230" s="280">
        <v>14139</v>
      </c>
      <c r="D230" s="280">
        <v>15697</v>
      </c>
      <c r="E230" s="280">
        <v>28346</v>
      </c>
      <c r="F230" s="280">
        <v>4720</v>
      </c>
      <c r="G230" s="280">
        <v>1513</v>
      </c>
      <c r="H230" s="280">
        <v>961</v>
      </c>
      <c r="I230" s="280">
        <v>1280</v>
      </c>
      <c r="J230" s="280">
        <v>13870</v>
      </c>
      <c r="K230" s="280">
        <v>8021</v>
      </c>
      <c r="L230" s="281">
        <f t="shared" si="3"/>
        <v>40493</v>
      </c>
    </row>
    <row r="231" spans="1:12" x14ac:dyDescent="0.25">
      <c r="A231" s="279" t="s">
        <v>388</v>
      </c>
      <c r="B231" s="280">
        <v>6558</v>
      </c>
      <c r="C231" s="280">
        <v>3453</v>
      </c>
      <c r="D231" s="280">
        <v>2625</v>
      </c>
      <c r="E231" s="280">
        <v>3418</v>
      </c>
      <c r="F231" s="280">
        <v>1540</v>
      </c>
      <c r="G231" s="280">
        <v>937</v>
      </c>
      <c r="H231" s="280">
        <v>867</v>
      </c>
      <c r="I231" s="280">
        <v>1433</v>
      </c>
      <c r="J231" s="280">
        <v>4910</v>
      </c>
      <c r="K231" s="280">
        <v>2054</v>
      </c>
      <c r="L231" s="281">
        <f t="shared" si="3"/>
        <v>12636</v>
      </c>
    </row>
    <row r="232" spans="1:12" x14ac:dyDescent="0.25">
      <c r="A232" s="279" t="s">
        <v>165</v>
      </c>
      <c r="B232" s="280">
        <v>17250</v>
      </c>
      <c r="C232" s="280">
        <v>19314</v>
      </c>
      <c r="D232" s="280">
        <v>18308</v>
      </c>
      <c r="E232" s="280">
        <v>13162</v>
      </c>
      <c r="F232" s="280">
        <v>4112</v>
      </c>
      <c r="G232" s="280">
        <v>1446</v>
      </c>
      <c r="H232" s="280">
        <v>1134</v>
      </c>
      <c r="I232" s="280">
        <v>1861</v>
      </c>
      <c r="J232" s="280">
        <v>7076</v>
      </c>
      <c r="K232" s="280">
        <v>7090</v>
      </c>
      <c r="L232" s="281">
        <f t="shared" si="3"/>
        <v>54872</v>
      </c>
    </row>
    <row r="233" spans="1:12" x14ac:dyDescent="0.25">
      <c r="A233" s="279" t="s">
        <v>218</v>
      </c>
      <c r="B233" s="280">
        <v>4613</v>
      </c>
      <c r="C233" s="280">
        <v>5304</v>
      </c>
      <c r="D233" s="280">
        <v>8455</v>
      </c>
      <c r="E233" s="280">
        <v>4156</v>
      </c>
      <c r="F233" s="280">
        <v>2018</v>
      </c>
      <c r="G233" s="280">
        <v>1190</v>
      </c>
      <c r="H233" s="280">
        <v>5802</v>
      </c>
      <c r="I233" s="280">
        <v>1027</v>
      </c>
      <c r="J233" s="280">
        <v>4056</v>
      </c>
      <c r="K233" s="280">
        <v>4041</v>
      </c>
      <c r="L233" s="281">
        <f t="shared" si="3"/>
        <v>18372</v>
      </c>
    </row>
    <row r="234" spans="1:12" x14ac:dyDescent="0.25">
      <c r="A234" s="279" t="s">
        <v>242</v>
      </c>
      <c r="B234" s="280">
        <v>4773</v>
      </c>
      <c r="C234" s="280">
        <v>4655</v>
      </c>
      <c r="D234" s="280">
        <v>5029</v>
      </c>
      <c r="E234" s="280">
        <v>6900</v>
      </c>
      <c r="F234" s="280">
        <v>3466</v>
      </c>
      <c r="G234" s="280">
        <v>951</v>
      </c>
      <c r="H234" s="280">
        <v>437</v>
      </c>
      <c r="I234" s="280">
        <v>635</v>
      </c>
      <c r="J234" s="280">
        <v>3292</v>
      </c>
      <c r="K234" s="280">
        <v>2670</v>
      </c>
      <c r="L234" s="281">
        <f t="shared" si="3"/>
        <v>14457</v>
      </c>
    </row>
    <row r="235" spans="1:12" x14ac:dyDescent="0.25">
      <c r="A235" s="279" t="s">
        <v>356</v>
      </c>
      <c r="B235" s="280">
        <v>5760</v>
      </c>
      <c r="C235" s="280">
        <v>3699</v>
      </c>
      <c r="D235" s="280">
        <v>5358</v>
      </c>
      <c r="E235" s="280">
        <v>5364</v>
      </c>
      <c r="F235" s="280">
        <v>1850</v>
      </c>
      <c r="G235" s="280">
        <v>1174</v>
      </c>
      <c r="H235" s="280">
        <v>1106</v>
      </c>
      <c r="I235" s="280">
        <v>2621</v>
      </c>
      <c r="J235" s="280">
        <v>6336</v>
      </c>
      <c r="K235" s="280">
        <v>4315</v>
      </c>
      <c r="L235" s="281">
        <f t="shared" si="3"/>
        <v>14817</v>
      </c>
    </row>
    <row r="236" spans="1:12" x14ac:dyDescent="0.25">
      <c r="A236" s="279" t="s">
        <v>176</v>
      </c>
      <c r="B236" s="280">
        <v>16294</v>
      </c>
      <c r="C236" s="280">
        <v>22228</v>
      </c>
      <c r="D236" s="280">
        <v>25968</v>
      </c>
      <c r="E236" s="280">
        <v>21791</v>
      </c>
      <c r="F236" s="280">
        <v>3246</v>
      </c>
      <c r="G236" s="280">
        <v>1690</v>
      </c>
      <c r="H236" s="280">
        <v>2459</v>
      </c>
      <c r="I236" s="280">
        <v>3550</v>
      </c>
      <c r="J236" s="280">
        <v>8748</v>
      </c>
      <c r="K236" s="280">
        <v>8897</v>
      </c>
      <c r="L236" s="281">
        <f t="shared" si="3"/>
        <v>64490</v>
      </c>
    </row>
    <row r="237" spans="1:12" x14ac:dyDescent="0.25">
      <c r="A237" s="279" t="s">
        <v>258</v>
      </c>
      <c r="B237" s="280">
        <v>8905</v>
      </c>
      <c r="C237" s="280">
        <v>10357</v>
      </c>
      <c r="D237" s="280">
        <v>6043</v>
      </c>
      <c r="E237" s="280">
        <v>7876</v>
      </c>
      <c r="F237" s="280">
        <v>3472</v>
      </c>
      <c r="G237" s="280">
        <v>1620</v>
      </c>
      <c r="H237" s="280">
        <v>1516</v>
      </c>
      <c r="I237" s="280">
        <v>1997</v>
      </c>
      <c r="J237" s="280">
        <v>5216</v>
      </c>
      <c r="K237" s="280">
        <v>3483</v>
      </c>
      <c r="L237" s="281">
        <f t="shared" si="3"/>
        <v>25305</v>
      </c>
    </row>
    <row r="238" spans="1:12" x14ac:dyDescent="0.25">
      <c r="A238" s="279" t="s">
        <v>145</v>
      </c>
      <c r="B238" s="280">
        <v>6733</v>
      </c>
      <c r="C238" s="280">
        <v>6293</v>
      </c>
      <c r="D238" s="280">
        <v>6858</v>
      </c>
      <c r="E238" s="280">
        <v>6407</v>
      </c>
      <c r="F238" s="280">
        <v>2769</v>
      </c>
      <c r="G238" s="280">
        <v>2251</v>
      </c>
      <c r="H238" s="280">
        <v>431</v>
      </c>
      <c r="I238" s="280">
        <v>632</v>
      </c>
      <c r="J238" s="280">
        <v>4809</v>
      </c>
      <c r="K238" s="280">
        <v>3468</v>
      </c>
      <c r="L238" s="281">
        <f t="shared" si="3"/>
        <v>19884</v>
      </c>
    </row>
    <row r="239" spans="1:12" x14ac:dyDescent="0.25">
      <c r="A239" s="279" t="s">
        <v>369</v>
      </c>
      <c r="B239" s="280">
        <v>6242</v>
      </c>
      <c r="C239" s="280">
        <v>8558</v>
      </c>
      <c r="D239" s="280">
        <v>10804</v>
      </c>
      <c r="E239" s="280">
        <v>9914</v>
      </c>
      <c r="F239" s="280">
        <v>3533</v>
      </c>
      <c r="G239" s="280">
        <v>1531</v>
      </c>
      <c r="H239" s="280">
        <v>963</v>
      </c>
      <c r="I239" s="280">
        <v>2701</v>
      </c>
      <c r="J239" s="280">
        <v>7416</v>
      </c>
      <c r="K239" s="280">
        <v>3684</v>
      </c>
      <c r="L239" s="281">
        <f t="shared" si="3"/>
        <v>25604</v>
      </c>
    </row>
    <row r="240" spans="1:12" x14ac:dyDescent="0.25">
      <c r="A240" s="279" t="s">
        <v>255</v>
      </c>
      <c r="B240" s="280">
        <v>9689</v>
      </c>
      <c r="C240" s="280">
        <v>10006</v>
      </c>
      <c r="D240" s="280">
        <v>6933</v>
      </c>
      <c r="E240" s="280">
        <v>6927</v>
      </c>
      <c r="F240" s="280">
        <v>3301</v>
      </c>
      <c r="G240" s="280">
        <v>1334</v>
      </c>
      <c r="H240" s="280">
        <v>2989</v>
      </c>
      <c r="I240" s="280">
        <v>1143</v>
      </c>
      <c r="J240" s="280">
        <v>4529</v>
      </c>
      <c r="K240" s="280">
        <v>4236</v>
      </c>
      <c r="L240" s="281">
        <f t="shared" si="3"/>
        <v>26628</v>
      </c>
    </row>
    <row r="241" spans="1:12" x14ac:dyDescent="0.25">
      <c r="A241" s="279" t="s">
        <v>413</v>
      </c>
      <c r="B241" s="280">
        <v>3929</v>
      </c>
      <c r="C241" s="280">
        <v>1198</v>
      </c>
      <c r="D241" s="280">
        <v>2152</v>
      </c>
      <c r="E241" s="280">
        <v>2356</v>
      </c>
      <c r="F241" s="280">
        <v>1574</v>
      </c>
      <c r="G241" s="280">
        <v>953</v>
      </c>
      <c r="H241" s="280">
        <v>620</v>
      </c>
      <c r="I241" s="280">
        <v>976</v>
      </c>
      <c r="J241" s="280">
        <v>3011</v>
      </c>
      <c r="K241" s="280">
        <v>1268</v>
      </c>
      <c r="L241" s="281">
        <f t="shared" si="3"/>
        <v>7279</v>
      </c>
    </row>
    <row r="242" spans="1:12" x14ac:dyDescent="0.25">
      <c r="A242" s="279" t="s">
        <v>402</v>
      </c>
      <c r="B242" s="280">
        <v>4719</v>
      </c>
      <c r="C242" s="280">
        <v>1947</v>
      </c>
      <c r="D242" s="280">
        <v>2275</v>
      </c>
      <c r="E242" s="280">
        <v>3896</v>
      </c>
      <c r="F242" s="280">
        <v>2231</v>
      </c>
      <c r="G242" s="280">
        <v>1030</v>
      </c>
      <c r="H242" s="280">
        <v>872</v>
      </c>
      <c r="I242" s="280">
        <v>1379</v>
      </c>
      <c r="J242" s="280">
        <v>5114</v>
      </c>
      <c r="K242" s="280">
        <v>2041</v>
      </c>
      <c r="L242" s="281">
        <f t="shared" si="3"/>
        <v>8941</v>
      </c>
    </row>
    <row r="243" spans="1:12" x14ac:dyDescent="0.25">
      <c r="A243" s="279" t="s">
        <v>154</v>
      </c>
      <c r="B243" s="280">
        <v>20766</v>
      </c>
      <c r="C243" s="280">
        <v>24873</v>
      </c>
      <c r="D243" s="280">
        <v>22558</v>
      </c>
      <c r="E243" s="280">
        <v>14750</v>
      </c>
      <c r="F243" s="280">
        <v>2846</v>
      </c>
      <c r="G243" s="280">
        <v>1279</v>
      </c>
      <c r="H243" s="280">
        <v>1385</v>
      </c>
      <c r="I243" s="280">
        <v>2644</v>
      </c>
      <c r="J243" s="280">
        <v>7987</v>
      </c>
      <c r="K243" s="280">
        <v>7816</v>
      </c>
      <c r="L243" s="281">
        <f t="shared" si="3"/>
        <v>68197</v>
      </c>
    </row>
    <row r="244" spans="1:12" x14ac:dyDescent="0.25">
      <c r="A244" s="279" t="s">
        <v>166</v>
      </c>
      <c r="B244" s="280">
        <v>20368</v>
      </c>
      <c r="C244" s="280">
        <v>34988</v>
      </c>
      <c r="D244" s="280">
        <v>33361</v>
      </c>
      <c r="E244" s="280">
        <v>14481</v>
      </c>
      <c r="F244" s="280">
        <v>2430</v>
      </c>
      <c r="G244" s="280">
        <v>1747</v>
      </c>
      <c r="H244" s="280">
        <v>1140</v>
      </c>
      <c r="I244" s="280">
        <v>3118</v>
      </c>
      <c r="J244" s="280">
        <v>7840</v>
      </c>
      <c r="K244" s="280">
        <v>9157</v>
      </c>
      <c r="L244" s="281">
        <f t="shared" si="3"/>
        <v>88717</v>
      </c>
    </row>
    <row r="245" spans="1:12" x14ac:dyDescent="0.25">
      <c r="A245" s="279" t="s">
        <v>287</v>
      </c>
      <c r="B245" s="280">
        <v>14333</v>
      </c>
      <c r="C245" s="280">
        <v>8118</v>
      </c>
      <c r="D245" s="280">
        <v>5228</v>
      </c>
      <c r="E245" s="280">
        <v>3350</v>
      </c>
      <c r="F245" s="280">
        <v>2429</v>
      </c>
      <c r="G245" s="280">
        <v>1054</v>
      </c>
      <c r="H245" s="280">
        <v>1234</v>
      </c>
      <c r="I245" s="280">
        <v>2296</v>
      </c>
      <c r="J245" s="280">
        <v>6450</v>
      </c>
      <c r="K245" s="280">
        <v>3867</v>
      </c>
      <c r="L245" s="281">
        <f t="shared" si="3"/>
        <v>27679</v>
      </c>
    </row>
    <row r="246" spans="1:12" x14ac:dyDescent="0.25">
      <c r="A246" s="279" t="s">
        <v>373</v>
      </c>
      <c r="B246" s="280">
        <v>11022</v>
      </c>
      <c r="C246" s="280">
        <v>7292</v>
      </c>
      <c r="D246" s="280">
        <v>5531</v>
      </c>
      <c r="E246" s="280">
        <v>9984</v>
      </c>
      <c r="F246" s="280">
        <v>3648</v>
      </c>
      <c r="G246" s="280">
        <v>1876</v>
      </c>
      <c r="H246" s="280">
        <v>1548</v>
      </c>
      <c r="I246" s="280">
        <v>1689</v>
      </c>
      <c r="J246" s="280">
        <v>7155</v>
      </c>
      <c r="K246" s="280">
        <v>4795</v>
      </c>
      <c r="L246" s="281">
        <f t="shared" si="3"/>
        <v>23845</v>
      </c>
    </row>
    <row r="247" spans="1:12" x14ac:dyDescent="0.25">
      <c r="A247" s="279" t="s">
        <v>139</v>
      </c>
      <c r="B247" s="280">
        <v>23016</v>
      </c>
      <c r="C247" s="280">
        <v>21780</v>
      </c>
      <c r="D247" s="280">
        <v>20466</v>
      </c>
      <c r="E247" s="280">
        <v>20659</v>
      </c>
      <c r="F247" s="280">
        <v>8431</v>
      </c>
      <c r="G247" s="280">
        <v>2490</v>
      </c>
      <c r="H247" s="280">
        <v>2346</v>
      </c>
      <c r="I247" s="280">
        <v>3074</v>
      </c>
      <c r="J247" s="280">
        <v>10137</v>
      </c>
      <c r="K247" s="280">
        <v>9520</v>
      </c>
      <c r="L247" s="281">
        <f t="shared" si="3"/>
        <v>65262</v>
      </c>
    </row>
    <row r="248" spans="1:12" x14ac:dyDescent="0.25">
      <c r="A248" s="279" t="s">
        <v>392</v>
      </c>
      <c r="B248" s="280">
        <v>5695</v>
      </c>
      <c r="C248" s="280">
        <v>3532</v>
      </c>
      <c r="D248" s="280">
        <v>5076</v>
      </c>
      <c r="E248" s="280">
        <v>9155</v>
      </c>
      <c r="F248" s="280">
        <v>6106</v>
      </c>
      <c r="G248" s="280">
        <v>2519</v>
      </c>
      <c r="H248" s="280">
        <v>1375</v>
      </c>
      <c r="I248" s="280">
        <v>1735</v>
      </c>
      <c r="J248" s="280">
        <v>5133</v>
      </c>
      <c r="K248" s="280">
        <v>2960</v>
      </c>
      <c r="L248" s="281">
        <f t="shared" si="3"/>
        <v>14303</v>
      </c>
    </row>
    <row r="249" spans="1:12" x14ac:dyDescent="0.25">
      <c r="A249" s="279" t="s">
        <v>344</v>
      </c>
      <c r="B249" s="280">
        <v>6017</v>
      </c>
      <c r="C249" s="280">
        <v>4640</v>
      </c>
      <c r="D249" s="280">
        <v>6567</v>
      </c>
      <c r="E249" s="280">
        <v>9108</v>
      </c>
      <c r="F249" s="280">
        <v>7102</v>
      </c>
      <c r="G249" s="280">
        <v>7322</v>
      </c>
      <c r="H249" s="280">
        <v>1356</v>
      </c>
      <c r="I249" s="280">
        <v>853</v>
      </c>
      <c r="J249" s="280">
        <v>7654</v>
      </c>
      <c r="K249" s="280">
        <v>5396</v>
      </c>
      <c r="L249" s="281">
        <f t="shared" si="3"/>
        <v>17224</v>
      </c>
    </row>
    <row r="250" spans="1:12" x14ac:dyDescent="0.25">
      <c r="A250" s="279" t="s">
        <v>167</v>
      </c>
      <c r="B250" s="280">
        <v>43491</v>
      </c>
      <c r="C250" s="280">
        <v>60057</v>
      </c>
      <c r="D250" s="280">
        <v>55808</v>
      </c>
      <c r="E250" s="280">
        <v>23191</v>
      </c>
      <c r="F250" s="280">
        <v>5489</v>
      </c>
      <c r="G250" s="280">
        <v>3318</v>
      </c>
      <c r="H250" s="280">
        <v>6474</v>
      </c>
      <c r="I250" s="280">
        <v>8702</v>
      </c>
      <c r="J250" s="280">
        <v>18553</v>
      </c>
      <c r="K250" s="280">
        <v>19235</v>
      </c>
      <c r="L250" s="281">
        <f t="shared" si="3"/>
        <v>159356</v>
      </c>
    </row>
    <row r="251" spans="1:12" x14ac:dyDescent="0.25">
      <c r="A251" s="279" t="s">
        <v>342</v>
      </c>
      <c r="B251" s="280">
        <v>28113</v>
      </c>
      <c r="C251" s="280">
        <v>18830</v>
      </c>
      <c r="D251" s="280">
        <v>15802</v>
      </c>
      <c r="E251" s="280">
        <v>21518</v>
      </c>
      <c r="F251" s="280">
        <v>15321</v>
      </c>
      <c r="G251" s="280">
        <v>5774</v>
      </c>
      <c r="H251" s="280">
        <v>4640</v>
      </c>
      <c r="I251" s="280">
        <v>5989</v>
      </c>
      <c r="J251" s="280">
        <v>22808</v>
      </c>
      <c r="K251" s="280">
        <v>11953</v>
      </c>
      <c r="L251" s="281">
        <f t="shared" si="3"/>
        <v>62745</v>
      </c>
    </row>
    <row r="252" spans="1:12" x14ac:dyDescent="0.25">
      <c r="A252" s="279" t="s">
        <v>254</v>
      </c>
      <c r="B252" s="280">
        <v>11851</v>
      </c>
      <c r="C252" s="280">
        <v>13519</v>
      </c>
      <c r="D252" s="280">
        <v>11082</v>
      </c>
      <c r="E252" s="280">
        <v>9741</v>
      </c>
      <c r="F252" s="280">
        <v>4514</v>
      </c>
      <c r="G252" s="280">
        <v>2980</v>
      </c>
      <c r="H252" s="280">
        <v>922</v>
      </c>
      <c r="I252" s="280">
        <v>1037</v>
      </c>
      <c r="J252" s="280">
        <v>4977</v>
      </c>
      <c r="K252" s="280">
        <v>6677</v>
      </c>
      <c r="L252" s="281">
        <f t="shared" si="3"/>
        <v>36452</v>
      </c>
    </row>
    <row r="253" spans="1:12" x14ac:dyDescent="0.25">
      <c r="A253" s="279" t="s">
        <v>161</v>
      </c>
      <c r="B253" s="280">
        <v>11583</v>
      </c>
      <c r="C253" s="280">
        <v>18059</v>
      </c>
      <c r="D253" s="280">
        <v>21995</v>
      </c>
      <c r="E253" s="280">
        <v>18576</v>
      </c>
      <c r="F253" s="280">
        <v>5121</v>
      </c>
      <c r="G253" s="280">
        <v>1350</v>
      </c>
      <c r="H253" s="280">
        <v>957</v>
      </c>
      <c r="I253" s="280">
        <v>3289</v>
      </c>
      <c r="J253" s="280">
        <v>9989</v>
      </c>
      <c r="K253" s="280">
        <v>7022</v>
      </c>
      <c r="L253" s="281">
        <f t="shared" si="3"/>
        <v>51637</v>
      </c>
    </row>
    <row r="254" spans="1:12" x14ac:dyDescent="0.25">
      <c r="A254" s="279" t="s">
        <v>301</v>
      </c>
      <c r="B254" s="280">
        <v>2950</v>
      </c>
      <c r="C254" s="280">
        <v>4297</v>
      </c>
      <c r="D254" s="280">
        <v>5832</v>
      </c>
      <c r="E254" s="280">
        <v>5427</v>
      </c>
      <c r="F254" s="280">
        <v>2741</v>
      </c>
      <c r="G254" s="280">
        <v>2532</v>
      </c>
      <c r="H254" s="280">
        <v>812</v>
      </c>
      <c r="I254" s="280">
        <v>483</v>
      </c>
      <c r="J254" s="280">
        <v>5211</v>
      </c>
      <c r="K254" s="280">
        <v>2832</v>
      </c>
      <c r="L254" s="281">
        <f t="shared" si="3"/>
        <v>13079</v>
      </c>
    </row>
    <row r="255" spans="1:12" x14ac:dyDescent="0.25">
      <c r="A255" s="279" t="s">
        <v>352</v>
      </c>
      <c r="B255" s="280">
        <v>7490</v>
      </c>
      <c r="C255" s="280">
        <v>9453</v>
      </c>
      <c r="D255" s="280">
        <v>16225</v>
      </c>
      <c r="E255" s="280">
        <v>17179</v>
      </c>
      <c r="F255" s="280">
        <v>4486</v>
      </c>
      <c r="G255" s="280">
        <v>1790</v>
      </c>
      <c r="H255" s="280">
        <v>2162</v>
      </c>
      <c r="I255" s="280">
        <v>4272</v>
      </c>
      <c r="J255" s="280">
        <v>10476</v>
      </c>
      <c r="K255" s="280">
        <v>5606</v>
      </c>
      <c r="L255" s="281">
        <f t="shared" si="3"/>
        <v>33168</v>
      </c>
    </row>
    <row r="256" spans="1:12" x14ac:dyDescent="0.25">
      <c r="A256" s="279" t="s">
        <v>315</v>
      </c>
      <c r="B256" s="280">
        <v>5974</v>
      </c>
      <c r="C256" s="280">
        <v>5630</v>
      </c>
      <c r="D256" s="280">
        <v>11556</v>
      </c>
      <c r="E256" s="280">
        <v>8820</v>
      </c>
      <c r="F256" s="280">
        <v>2616</v>
      </c>
      <c r="G256" s="280">
        <v>1958</v>
      </c>
      <c r="H256" s="280">
        <v>1528</v>
      </c>
      <c r="I256" s="280">
        <v>1472</v>
      </c>
      <c r="J256" s="280">
        <v>5083</v>
      </c>
      <c r="K256" s="280">
        <v>3249</v>
      </c>
      <c r="L256" s="281">
        <f t="shared" si="3"/>
        <v>23160</v>
      </c>
    </row>
    <row r="257" spans="1:12" x14ac:dyDescent="0.25">
      <c r="A257" s="279" t="s">
        <v>238</v>
      </c>
      <c r="B257" s="280">
        <v>21120</v>
      </c>
      <c r="C257" s="280">
        <v>22334</v>
      </c>
      <c r="D257" s="280">
        <v>34619</v>
      </c>
      <c r="E257" s="280">
        <v>22076</v>
      </c>
      <c r="F257" s="280">
        <v>3643</v>
      </c>
      <c r="G257" s="280">
        <v>1730</v>
      </c>
      <c r="H257" s="280">
        <v>2551</v>
      </c>
      <c r="I257" s="280">
        <v>4599</v>
      </c>
      <c r="J257" s="280">
        <v>12787</v>
      </c>
      <c r="K257" s="280">
        <v>11072</v>
      </c>
      <c r="L257" s="281">
        <f t="shared" si="3"/>
        <v>78073</v>
      </c>
    </row>
    <row r="258" spans="1:12" x14ac:dyDescent="0.25">
      <c r="A258" s="279" t="s">
        <v>403</v>
      </c>
      <c r="B258" s="280">
        <v>6671</v>
      </c>
      <c r="C258" s="280">
        <v>3500</v>
      </c>
      <c r="D258" s="280">
        <v>5214</v>
      </c>
      <c r="E258" s="280">
        <v>6806</v>
      </c>
      <c r="F258" s="280">
        <v>2342</v>
      </c>
      <c r="G258" s="280">
        <v>1291</v>
      </c>
      <c r="H258" s="280">
        <v>811</v>
      </c>
      <c r="I258" s="280">
        <v>1397</v>
      </c>
      <c r="J258" s="280">
        <v>7824</v>
      </c>
      <c r="K258" s="280">
        <v>4143</v>
      </c>
      <c r="L258" s="281">
        <f t="shared" ref="L258:L321" si="4">SUM(B258:D258)</f>
        <v>15385</v>
      </c>
    </row>
    <row r="259" spans="1:12" x14ac:dyDescent="0.25">
      <c r="A259" s="279" t="s">
        <v>370</v>
      </c>
      <c r="B259" s="280">
        <v>6672</v>
      </c>
      <c r="C259" s="280">
        <v>6438</v>
      </c>
      <c r="D259" s="280">
        <v>4599</v>
      </c>
      <c r="E259" s="280">
        <v>7632</v>
      </c>
      <c r="F259" s="280">
        <v>3969</v>
      </c>
      <c r="G259" s="280">
        <v>1278</v>
      </c>
      <c r="H259" s="280">
        <v>851</v>
      </c>
      <c r="I259" s="280">
        <v>1707</v>
      </c>
      <c r="J259" s="280">
        <v>4954</v>
      </c>
      <c r="K259" s="280">
        <v>3390</v>
      </c>
      <c r="L259" s="281">
        <f t="shared" si="4"/>
        <v>17709</v>
      </c>
    </row>
    <row r="260" spans="1:12" x14ac:dyDescent="0.25">
      <c r="A260" s="279" t="s">
        <v>362</v>
      </c>
      <c r="B260" s="280">
        <v>13584</v>
      </c>
      <c r="C260" s="280">
        <v>8145</v>
      </c>
      <c r="D260" s="280">
        <v>4905</v>
      </c>
      <c r="E260" s="280">
        <v>11797</v>
      </c>
      <c r="F260" s="280">
        <v>5616</v>
      </c>
      <c r="G260" s="280">
        <v>3249</v>
      </c>
      <c r="H260" s="280">
        <v>2655</v>
      </c>
      <c r="I260" s="280">
        <v>3633</v>
      </c>
      <c r="J260" s="280">
        <v>7971</v>
      </c>
      <c r="K260" s="280">
        <v>4977</v>
      </c>
      <c r="L260" s="281">
        <f t="shared" si="4"/>
        <v>26634</v>
      </c>
    </row>
    <row r="261" spans="1:12" x14ac:dyDescent="0.25">
      <c r="A261" s="279" t="s">
        <v>385</v>
      </c>
      <c r="B261" s="280">
        <v>11590</v>
      </c>
      <c r="C261" s="280">
        <v>5730</v>
      </c>
      <c r="D261" s="280">
        <v>5108</v>
      </c>
      <c r="E261" s="280">
        <v>8186</v>
      </c>
      <c r="F261" s="280">
        <v>3062</v>
      </c>
      <c r="G261" s="280">
        <v>1493</v>
      </c>
      <c r="H261" s="280">
        <v>958</v>
      </c>
      <c r="I261" s="280">
        <v>2183</v>
      </c>
      <c r="J261" s="280">
        <v>9125</v>
      </c>
      <c r="K261" s="280">
        <v>4237</v>
      </c>
      <c r="L261" s="281">
        <f t="shared" si="4"/>
        <v>22428</v>
      </c>
    </row>
    <row r="262" spans="1:12" x14ac:dyDescent="0.25">
      <c r="A262" s="279" t="s">
        <v>409</v>
      </c>
      <c r="B262" s="280">
        <v>6393</v>
      </c>
      <c r="C262" s="280">
        <v>5990</v>
      </c>
      <c r="D262" s="280">
        <v>11317</v>
      </c>
      <c r="E262" s="280">
        <v>13401</v>
      </c>
      <c r="F262" s="280">
        <v>4606</v>
      </c>
      <c r="G262" s="280">
        <v>2185</v>
      </c>
      <c r="H262" s="280">
        <v>1256</v>
      </c>
      <c r="I262" s="280">
        <v>2006</v>
      </c>
      <c r="J262" s="280">
        <v>7820</v>
      </c>
      <c r="K262" s="280">
        <v>5359</v>
      </c>
      <c r="L262" s="281">
        <f t="shared" si="4"/>
        <v>23700</v>
      </c>
    </row>
    <row r="263" spans="1:12" x14ac:dyDescent="0.25">
      <c r="A263" s="279" t="s">
        <v>406</v>
      </c>
      <c r="B263" s="280">
        <v>4802</v>
      </c>
      <c r="C263" s="280">
        <v>3165</v>
      </c>
      <c r="D263" s="280">
        <v>7446</v>
      </c>
      <c r="E263" s="280">
        <v>9300</v>
      </c>
      <c r="F263" s="280">
        <v>4138</v>
      </c>
      <c r="G263" s="280">
        <v>2003</v>
      </c>
      <c r="H263" s="280">
        <v>1535</v>
      </c>
      <c r="I263" s="280">
        <v>2789</v>
      </c>
      <c r="J263" s="280">
        <v>6786</v>
      </c>
      <c r="K263" s="280">
        <v>3776</v>
      </c>
      <c r="L263" s="281">
        <f t="shared" si="4"/>
        <v>15413</v>
      </c>
    </row>
    <row r="264" spans="1:12" x14ac:dyDescent="0.25">
      <c r="A264" s="279" t="s">
        <v>411</v>
      </c>
      <c r="B264" s="280">
        <v>11103</v>
      </c>
      <c r="C264" s="280">
        <v>6381</v>
      </c>
      <c r="D264" s="280">
        <v>10225</v>
      </c>
      <c r="E264" s="280">
        <v>12347</v>
      </c>
      <c r="F264" s="280">
        <v>5777</v>
      </c>
      <c r="G264" s="280">
        <v>2346</v>
      </c>
      <c r="H264" s="280">
        <v>2622</v>
      </c>
      <c r="I264" s="280">
        <v>3093</v>
      </c>
      <c r="J264" s="280">
        <v>10398</v>
      </c>
      <c r="K264" s="280">
        <v>5795</v>
      </c>
      <c r="L264" s="281">
        <f t="shared" si="4"/>
        <v>27709</v>
      </c>
    </row>
    <row r="265" spans="1:12" x14ac:dyDescent="0.25">
      <c r="A265" s="279" t="s">
        <v>209</v>
      </c>
      <c r="B265" s="280">
        <v>8281</v>
      </c>
      <c r="C265" s="280">
        <v>13127</v>
      </c>
      <c r="D265" s="280">
        <v>12824</v>
      </c>
      <c r="E265" s="280">
        <v>6615</v>
      </c>
      <c r="F265" s="280">
        <v>2725</v>
      </c>
      <c r="G265" s="280">
        <v>1774</v>
      </c>
      <c r="H265" s="280">
        <v>1071</v>
      </c>
      <c r="I265" s="280">
        <v>1050</v>
      </c>
      <c r="J265" s="280">
        <v>4691</v>
      </c>
      <c r="K265" s="280">
        <v>3603</v>
      </c>
      <c r="L265" s="281">
        <f t="shared" si="4"/>
        <v>34232</v>
      </c>
    </row>
    <row r="266" spans="1:12" x14ac:dyDescent="0.25">
      <c r="A266" s="279" t="s">
        <v>353</v>
      </c>
      <c r="B266" s="280">
        <v>17232</v>
      </c>
      <c r="C266" s="280">
        <v>10790</v>
      </c>
      <c r="D266" s="280">
        <v>9983</v>
      </c>
      <c r="E266" s="280">
        <v>12438</v>
      </c>
      <c r="F266" s="280">
        <v>4793</v>
      </c>
      <c r="G266" s="280">
        <v>2074</v>
      </c>
      <c r="H266" s="280">
        <v>1674</v>
      </c>
      <c r="I266" s="280">
        <v>2808</v>
      </c>
      <c r="J266" s="280">
        <v>10536</v>
      </c>
      <c r="K266" s="280">
        <v>6443</v>
      </c>
      <c r="L266" s="281">
        <f t="shared" si="4"/>
        <v>38005</v>
      </c>
    </row>
    <row r="267" spans="1:12" x14ac:dyDescent="0.25">
      <c r="A267" s="279" t="s">
        <v>329</v>
      </c>
      <c r="B267" s="280">
        <v>5047</v>
      </c>
      <c r="C267" s="280">
        <v>6291</v>
      </c>
      <c r="D267" s="280">
        <v>13268</v>
      </c>
      <c r="E267" s="280">
        <v>10582</v>
      </c>
      <c r="F267" s="280">
        <v>4355</v>
      </c>
      <c r="G267" s="280">
        <v>1320</v>
      </c>
      <c r="H267" s="280">
        <v>890</v>
      </c>
      <c r="I267" s="280">
        <v>1459</v>
      </c>
      <c r="J267" s="280">
        <v>5996</v>
      </c>
      <c r="K267" s="280">
        <v>4120</v>
      </c>
      <c r="L267" s="281">
        <f t="shared" si="4"/>
        <v>24606</v>
      </c>
    </row>
    <row r="268" spans="1:12" x14ac:dyDescent="0.25">
      <c r="A268" s="279" t="s">
        <v>121</v>
      </c>
      <c r="B268" s="280">
        <v>11255</v>
      </c>
      <c r="C268" s="280">
        <v>14699</v>
      </c>
      <c r="D268" s="280">
        <v>15020</v>
      </c>
      <c r="E268" s="280">
        <v>9943</v>
      </c>
      <c r="F268" s="280">
        <v>1451</v>
      </c>
      <c r="G268" s="280">
        <v>292</v>
      </c>
      <c r="H268" s="280">
        <v>595</v>
      </c>
      <c r="I268" s="280">
        <v>1902</v>
      </c>
      <c r="J268" s="280">
        <v>3875</v>
      </c>
      <c r="K268" s="280">
        <v>5590</v>
      </c>
      <c r="L268" s="281">
        <f t="shared" si="4"/>
        <v>40974</v>
      </c>
    </row>
    <row r="269" spans="1:12" x14ac:dyDescent="0.25">
      <c r="A269" s="279" t="s">
        <v>191</v>
      </c>
      <c r="B269" s="280">
        <v>23327</v>
      </c>
      <c r="C269" s="280">
        <v>31310</v>
      </c>
      <c r="D269" s="280">
        <v>19111</v>
      </c>
      <c r="E269" s="280">
        <v>9171</v>
      </c>
      <c r="F269" s="280">
        <v>3367</v>
      </c>
      <c r="G269" s="280">
        <v>1989</v>
      </c>
      <c r="H269" s="280">
        <v>2190</v>
      </c>
      <c r="I269" s="280">
        <v>4129</v>
      </c>
      <c r="J269" s="280">
        <v>7767</v>
      </c>
      <c r="K269" s="280">
        <v>10247</v>
      </c>
      <c r="L269" s="281">
        <f t="shared" si="4"/>
        <v>73748</v>
      </c>
    </row>
    <row r="270" spans="1:12" x14ac:dyDescent="0.25">
      <c r="A270" s="279" t="s">
        <v>197</v>
      </c>
      <c r="B270" s="280">
        <v>18007</v>
      </c>
      <c r="C270" s="280">
        <v>16380</v>
      </c>
      <c r="D270" s="280">
        <v>8802</v>
      </c>
      <c r="E270" s="280">
        <v>5116</v>
      </c>
      <c r="F270" s="280">
        <v>3143</v>
      </c>
      <c r="G270" s="280">
        <v>1836</v>
      </c>
      <c r="H270" s="280">
        <v>10465</v>
      </c>
      <c r="I270" s="280">
        <v>2572</v>
      </c>
      <c r="J270" s="280">
        <v>7434</v>
      </c>
      <c r="K270" s="280">
        <v>7584</v>
      </c>
      <c r="L270" s="281">
        <f t="shared" si="4"/>
        <v>43189</v>
      </c>
    </row>
    <row r="271" spans="1:12" x14ac:dyDescent="0.25">
      <c r="A271" s="279" t="s">
        <v>93</v>
      </c>
      <c r="B271" s="280">
        <v>20095</v>
      </c>
      <c r="C271" s="280">
        <v>41277</v>
      </c>
      <c r="D271" s="280">
        <v>41941</v>
      </c>
      <c r="E271" s="280">
        <v>11142</v>
      </c>
      <c r="F271" s="280">
        <v>1832</v>
      </c>
      <c r="G271" s="280">
        <v>959</v>
      </c>
      <c r="H271" s="280">
        <v>1007</v>
      </c>
      <c r="I271" s="280">
        <v>2117</v>
      </c>
      <c r="J271" s="280">
        <v>12303</v>
      </c>
      <c r="K271" s="280">
        <v>14715</v>
      </c>
      <c r="L271" s="281">
        <f t="shared" si="4"/>
        <v>103313</v>
      </c>
    </row>
    <row r="272" spans="1:12" x14ac:dyDescent="0.25">
      <c r="A272" s="279" t="s">
        <v>141</v>
      </c>
      <c r="B272" s="280">
        <v>6584</v>
      </c>
      <c r="C272" s="280">
        <v>9478</v>
      </c>
      <c r="D272" s="280">
        <v>11841</v>
      </c>
      <c r="E272" s="280">
        <v>6601</v>
      </c>
      <c r="F272" s="280">
        <v>4467</v>
      </c>
      <c r="G272" s="280">
        <v>992</v>
      </c>
      <c r="H272" s="280">
        <v>413</v>
      </c>
      <c r="I272" s="280">
        <v>712</v>
      </c>
      <c r="J272" s="280">
        <v>4808</v>
      </c>
      <c r="K272" s="280">
        <v>4265</v>
      </c>
      <c r="L272" s="281">
        <f t="shared" si="4"/>
        <v>27903</v>
      </c>
    </row>
    <row r="273" spans="1:12" x14ac:dyDescent="0.25">
      <c r="A273" s="279" t="s">
        <v>206</v>
      </c>
      <c r="B273" s="280">
        <v>8911</v>
      </c>
      <c r="C273" s="280">
        <v>8328</v>
      </c>
      <c r="D273" s="280">
        <v>10068</v>
      </c>
      <c r="E273" s="280">
        <v>9425</v>
      </c>
      <c r="F273" s="280">
        <v>7236</v>
      </c>
      <c r="G273" s="280">
        <v>9859</v>
      </c>
      <c r="H273" s="280">
        <v>1669</v>
      </c>
      <c r="I273" s="280">
        <v>1208</v>
      </c>
      <c r="J273" s="280">
        <v>9221</v>
      </c>
      <c r="K273" s="280">
        <v>5453</v>
      </c>
      <c r="L273" s="281">
        <f t="shared" si="4"/>
        <v>27307</v>
      </c>
    </row>
    <row r="274" spans="1:12" x14ac:dyDescent="0.25">
      <c r="A274" s="279" t="s">
        <v>355</v>
      </c>
      <c r="B274" s="280">
        <v>12834</v>
      </c>
      <c r="C274" s="280">
        <v>8440</v>
      </c>
      <c r="D274" s="280">
        <v>4510</v>
      </c>
      <c r="E274" s="280">
        <v>6973</v>
      </c>
      <c r="F274" s="280">
        <v>6434</v>
      </c>
      <c r="G274" s="280">
        <v>2340</v>
      </c>
      <c r="H274" s="280">
        <v>2324</v>
      </c>
      <c r="I274" s="280">
        <v>2145</v>
      </c>
      <c r="J274" s="280">
        <v>6340</v>
      </c>
      <c r="K274" s="280">
        <v>4143</v>
      </c>
      <c r="L274" s="281">
        <f t="shared" si="4"/>
        <v>25784</v>
      </c>
    </row>
    <row r="275" spans="1:12" x14ac:dyDescent="0.25">
      <c r="A275" s="279" t="s">
        <v>129</v>
      </c>
      <c r="B275" s="280">
        <v>12438</v>
      </c>
      <c r="C275" s="280">
        <v>17763</v>
      </c>
      <c r="D275" s="280">
        <v>14800</v>
      </c>
      <c r="E275" s="280">
        <v>13874</v>
      </c>
      <c r="F275" s="280">
        <v>4065</v>
      </c>
      <c r="G275" s="280">
        <v>2561</v>
      </c>
      <c r="H275" s="280">
        <v>604</v>
      </c>
      <c r="I275" s="280">
        <v>1928</v>
      </c>
      <c r="J275" s="280">
        <v>5347</v>
      </c>
      <c r="K275" s="280">
        <v>5200</v>
      </c>
      <c r="L275" s="281">
        <f t="shared" si="4"/>
        <v>45001</v>
      </c>
    </row>
    <row r="276" spans="1:12" x14ac:dyDescent="0.25">
      <c r="A276" s="279" t="s">
        <v>279</v>
      </c>
      <c r="B276" s="280">
        <v>11597</v>
      </c>
      <c r="C276" s="280">
        <v>11646</v>
      </c>
      <c r="D276" s="280">
        <v>7964</v>
      </c>
      <c r="E276" s="280">
        <v>10060</v>
      </c>
      <c r="F276" s="280">
        <v>5295</v>
      </c>
      <c r="G276" s="280">
        <v>2363</v>
      </c>
      <c r="H276" s="280">
        <v>1669</v>
      </c>
      <c r="I276" s="280">
        <v>2129</v>
      </c>
      <c r="J276" s="280">
        <v>7722</v>
      </c>
      <c r="K276" s="280">
        <v>4049</v>
      </c>
      <c r="L276" s="281">
        <f t="shared" si="4"/>
        <v>31207</v>
      </c>
    </row>
    <row r="277" spans="1:12" x14ac:dyDescent="0.25">
      <c r="A277" s="279" t="s">
        <v>372</v>
      </c>
      <c r="B277" s="280">
        <v>7319</v>
      </c>
      <c r="C277" s="280">
        <v>4064</v>
      </c>
      <c r="D277" s="280">
        <v>9026</v>
      </c>
      <c r="E277" s="280">
        <v>11509</v>
      </c>
      <c r="F277" s="280">
        <v>2319</v>
      </c>
      <c r="G277" s="280">
        <v>1209</v>
      </c>
      <c r="H277" s="280">
        <v>1344</v>
      </c>
      <c r="I277" s="280">
        <v>1325</v>
      </c>
      <c r="J277" s="280">
        <v>5919</v>
      </c>
      <c r="K277" s="280">
        <v>3557</v>
      </c>
      <c r="L277" s="281">
        <f t="shared" si="4"/>
        <v>20409</v>
      </c>
    </row>
    <row r="278" spans="1:12" x14ac:dyDescent="0.25">
      <c r="A278" s="279" t="s">
        <v>220</v>
      </c>
      <c r="B278" s="280">
        <v>7194</v>
      </c>
      <c r="C278" s="280">
        <v>10571</v>
      </c>
      <c r="D278" s="280">
        <v>3385</v>
      </c>
      <c r="E278" s="280">
        <v>6318</v>
      </c>
      <c r="F278" s="280">
        <v>2744</v>
      </c>
      <c r="G278" s="280">
        <v>1751</v>
      </c>
      <c r="H278" s="280">
        <v>3151</v>
      </c>
      <c r="I278" s="280">
        <v>789</v>
      </c>
      <c r="J278" s="280">
        <v>3184</v>
      </c>
      <c r="K278" s="280">
        <v>3651</v>
      </c>
      <c r="L278" s="281">
        <f t="shared" si="4"/>
        <v>21150</v>
      </c>
    </row>
    <row r="279" spans="1:12" x14ac:dyDescent="0.25">
      <c r="A279" s="279" t="s">
        <v>126</v>
      </c>
      <c r="B279" s="280">
        <v>20812</v>
      </c>
      <c r="C279" s="280">
        <v>29557</v>
      </c>
      <c r="D279" s="280">
        <v>29992</v>
      </c>
      <c r="E279" s="280">
        <v>23689</v>
      </c>
      <c r="F279" s="280">
        <v>3157</v>
      </c>
      <c r="G279" s="280">
        <v>1549</v>
      </c>
      <c r="H279" s="280">
        <v>2095</v>
      </c>
      <c r="I279" s="280">
        <v>2864</v>
      </c>
      <c r="J279" s="280">
        <v>13362</v>
      </c>
      <c r="K279" s="280">
        <v>10053</v>
      </c>
      <c r="L279" s="281">
        <f t="shared" si="4"/>
        <v>80361</v>
      </c>
    </row>
    <row r="280" spans="1:12" x14ac:dyDescent="0.25">
      <c r="A280" s="279" t="s">
        <v>230</v>
      </c>
      <c r="B280" s="280">
        <v>13975</v>
      </c>
      <c r="C280" s="280">
        <v>19480</v>
      </c>
      <c r="D280" s="280">
        <v>20574</v>
      </c>
      <c r="E280" s="280">
        <v>11715</v>
      </c>
      <c r="F280" s="280">
        <v>2257</v>
      </c>
      <c r="G280" s="280">
        <v>1232</v>
      </c>
      <c r="H280" s="280">
        <v>1730</v>
      </c>
      <c r="I280" s="280">
        <v>2827</v>
      </c>
      <c r="J280" s="280">
        <v>6376</v>
      </c>
      <c r="K280" s="280">
        <v>6956</v>
      </c>
      <c r="L280" s="281">
        <f t="shared" si="4"/>
        <v>54029</v>
      </c>
    </row>
    <row r="281" spans="1:12" x14ac:dyDescent="0.25">
      <c r="A281" s="279" t="s">
        <v>275</v>
      </c>
      <c r="B281" s="280">
        <v>19827</v>
      </c>
      <c r="C281" s="280">
        <v>29878</v>
      </c>
      <c r="D281" s="280">
        <v>23885</v>
      </c>
      <c r="E281" s="280">
        <v>9578</v>
      </c>
      <c r="F281" s="280">
        <v>3937</v>
      </c>
      <c r="G281" s="280">
        <v>1258</v>
      </c>
      <c r="H281" s="280">
        <v>2409</v>
      </c>
      <c r="I281" s="280">
        <v>2906</v>
      </c>
      <c r="J281" s="280">
        <v>6933</v>
      </c>
      <c r="K281" s="280">
        <v>7498</v>
      </c>
      <c r="L281" s="281">
        <f t="shared" si="4"/>
        <v>73590</v>
      </c>
    </row>
    <row r="282" spans="1:12" x14ac:dyDescent="0.25">
      <c r="A282" s="279" t="s">
        <v>418</v>
      </c>
      <c r="B282" s="280">
        <v>8969</v>
      </c>
      <c r="C282" s="280">
        <v>4743</v>
      </c>
      <c r="D282" s="280">
        <v>7016</v>
      </c>
      <c r="E282" s="280">
        <v>12511</v>
      </c>
      <c r="F282" s="280">
        <v>5463</v>
      </c>
      <c r="G282" s="280">
        <v>2743</v>
      </c>
      <c r="H282" s="280">
        <v>1732</v>
      </c>
      <c r="I282" s="280">
        <v>2430</v>
      </c>
      <c r="J282" s="280">
        <v>10191</v>
      </c>
      <c r="K282" s="280">
        <v>4967</v>
      </c>
      <c r="L282" s="281">
        <f t="shared" si="4"/>
        <v>20728</v>
      </c>
    </row>
    <row r="283" spans="1:12" x14ac:dyDescent="0.25">
      <c r="A283" s="279" t="s">
        <v>285</v>
      </c>
      <c r="B283" s="280">
        <v>8075</v>
      </c>
      <c r="C283" s="280">
        <v>7570</v>
      </c>
      <c r="D283" s="280">
        <v>8556</v>
      </c>
      <c r="E283" s="280">
        <v>10131</v>
      </c>
      <c r="F283" s="280">
        <v>4394</v>
      </c>
      <c r="G283" s="280">
        <v>2263</v>
      </c>
      <c r="H283" s="280">
        <v>1166</v>
      </c>
      <c r="I283" s="280">
        <v>1991</v>
      </c>
      <c r="J283" s="280">
        <v>8194</v>
      </c>
      <c r="K283" s="280">
        <v>5002</v>
      </c>
      <c r="L283" s="281">
        <f t="shared" si="4"/>
        <v>24201</v>
      </c>
    </row>
    <row r="284" spans="1:12" x14ac:dyDescent="0.25">
      <c r="A284" s="279" t="s">
        <v>338</v>
      </c>
      <c r="B284" s="280">
        <v>9641</v>
      </c>
      <c r="C284" s="280">
        <v>8285</v>
      </c>
      <c r="D284" s="280">
        <v>9020</v>
      </c>
      <c r="E284" s="280">
        <v>9972</v>
      </c>
      <c r="F284" s="280">
        <v>3152</v>
      </c>
      <c r="G284" s="280">
        <v>1515</v>
      </c>
      <c r="H284" s="280">
        <v>1081</v>
      </c>
      <c r="I284" s="280">
        <v>2739</v>
      </c>
      <c r="J284" s="280">
        <v>8232</v>
      </c>
      <c r="K284" s="280">
        <v>4620</v>
      </c>
      <c r="L284" s="281">
        <f t="shared" si="4"/>
        <v>26946</v>
      </c>
    </row>
    <row r="285" spans="1:12" x14ac:dyDescent="0.25">
      <c r="A285" s="279" t="s">
        <v>142</v>
      </c>
      <c r="B285" s="280">
        <v>22817</v>
      </c>
      <c r="C285" s="280">
        <v>30020</v>
      </c>
      <c r="D285" s="280">
        <v>25463</v>
      </c>
      <c r="E285" s="280">
        <v>19077</v>
      </c>
      <c r="F285" s="280">
        <v>2876</v>
      </c>
      <c r="G285" s="280">
        <v>1465</v>
      </c>
      <c r="H285" s="280">
        <v>633</v>
      </c>
      <c r="I285" s="280">
        <v>3112</v>
      </c>
      <c r="J285" s="280">
        <v>7705</v>
      </c>
      <c r="K285" s="280">
        <v>8343</v>
      </c>
      <c r="L285" s="281">
        <f t="shared" si="4"/>
        <v>78300</v>
      </c>
    </row>
    <row r="286" spans="1:12" x14ac:dyDescent="0.25">
      <c r="A286" s="279" t="s">
        <v>268</v>
      </c>
      <c r="B286" s="280">
        <v>5415</v>
      </c>
      <c r="C286" s="280">
        <v>6179</v>
      </c>
      <c r="D286" s="280">
        <v>6258</v>
      </c>
      <c r="E286" s="280">
        <v>7743</v>
      </c>
      <c r="F286" s="280">
        <v>4393</v>
      </c>
      <c r="G286" s="280">
        <v>1587</v>
      </c>
      <c r="H286" s="280">
        <v>2531</v>
      </c>
      <c r="I286" s="280">
        <v>793</v>
      </c>
      <c r="J286" s="280">
        <v>6184</v>
      </c>
      <c r="K286" s="280">
        <v>3885</v>
      </c>
      <c r="L286" s="281">
        <f t="shared" si="4"/>
        <v>17852</v>
      </c>
    </row>
    <row r="287" spans="1:12" x14ac:dyDescent="0.25">
      <c r="A287" s="279" t="s">
        <v>119</v>
      </c>
      <c r="B287" s="280">
        <v>13437</v>
      </c>
      <c r="C287" s="280">
        <v>18695</v>
      </c>
      <c r="D287" s="280">
        <v>16339</v>
      </c>
      <c r="E287" s="280">
        <v>23297</v>
      </c>
      <c r="F287" s="280">
        <v>4180</v>
      </c>
      <c r="G287" s="280">
        <v>916</v>
      </c>
      <c r="H287" s="280">
        <v>702</v>
      </c>
      <c r="I287" s="280">
        <v>1139</v>
      </c>
      <c r="J287" s="280">
        <v>8738</v>
      </c>
      <c r="K287" s="280">
        <v>10215</v>
      </c>
      <c r="L287" s="281">
        <f t="shared" si="4"/>
        <v>48471</v>
      </c>
    </row>
    <row r="288" spans="1:12" x14ac:dyDescent="0.25">
      <c r="A288" s="279" t="s">
        <v>343</v>
      </c>
      <c r="B288" s="280">
        <v>11411</v>
      </c>
      <c r="C288" s="280">
        <v>8079</v>
      </c>
      <c r="D288" s="280">
        <v>6067</v>
      </c>
      <c r="E288" s="280">
        <v>11249</v>
      </c>
      <c r="F288" s="280">
        <v>4517</v>
      </c>
      <c r="G288" s="280">
        <v>2031</v>
      </c>
      <c r="H288" s="280">
        <v>2972</v>
      </c>
      <c r="I288" s="280">
        <v>4208</v>
      </c>
      <c r="J288" s="280">
        <v>6447</v>
      </c>
      <c r="K288" s="280">
        <v>5829</v>
      </c>
      <c r="L288" s="281">
        <f t="shared" si="4"/>
        <v>25557</v>
      </c>
    </row>
    <row r="289" spans="1:12" x14ac:dyDescent="0.25">
      <c r="A289" s="279" t="s">
        <v>457</v>
      </c>
      <c r="B289" s="280">
        <v>18349</v>
      </c>
      <c r="C289" s="280">
        <v>24588</v>
      </c>
      <c r="D289" s="280">
        <v>23416</v>
      </c>
      <c r="E289" s="280">
        <v>10795</v>
      </c>
      <c r="F289" s="280">
        <v>2137</v>
      </c>
      <c r="G289" s="280">
        <v>2001</v>
      </c>
      <c r="H289" s="280">
        <v>2459</v>
      </c>
      <c r="I289" s="280">
        <v>3671</v>
      </c>
      <c r="J289" s="280">
        <v>8228</v>
      </c>
      <c r="K289" s="280">
        <v>7149</v>
      </c>
      <c r="L289" s="281">
        <f t="shared" si="4"/>
        <v>66353</v>
      </c>
    </row>
    <row r="290" spans="1:12" x14ac:dyDescent="0.25">
      <c r="A290" s="279" t="s">
        <v>235</v>
      </c>
      <c r="B290" s="280">
        <v>20280</v>
      </c>
      <c r="C290" s="280">
        <v>31812</v>
      </c>
      <c r="D290" s="280">
        <v>18354</v>
      </c>
      <c r="E290" s="280">
        <v>5507</v>
      </c>
      <c r="F290" s="280">
        <v>3104</v>
      </c>
      <c r="G290" s="280">
        <v>2333</v>
      </c>
      <c r="H290" s="280">
        <v>4312</v>
      </c>
      <c r="I290" s="280">
        <v>6722</v>
      </c>
      <c r="J290" s="280">
        <v>8849</v>
      </c>
      <c r="K290" s="280">
        <v>8226</v>
      </c>
      <c r="L290" s="281">
        <f t="shared" si="4"/>
        <v>70446</v>
      </c>
    </row>
    <row r="291" spans="1:12" x14ac:dyDescent="0.25">
      <c r="A291" s="279" t="s">
        <v>144</v>
      </c>
      <c r="B291" s="280">
        <v>18180</v>
      </c>
      <c r="C291" s="280">
        <v>23046</v>
      </c>
      <c r="D291" s="280">
        <v>22200</v>
      </c>
      <c r="E291" s="280">
        <v>16585</v>
      </c>
      <c r="F291" s="280">
        <v>2249</v>
      </c>
      <c r="G291" s="280">
        <v>1197</v>
      </c>
      <c r="H291" s="280">
        <v>1494</v>
      </c>
      <c r="I291" s="280">
        <v>1920</v>
      </c>
      <c r="J291" s="280">
        <v>7651</v>
      </c>
      <c r="K291" s="280">
        <v>7370</v>
      </c>
      <c r="L291" s="281">
        <f t="shared" si="4"/>
        <v>63426</v>
      </c>
    </row>
    <row r="292" spans="1:12" x14ac:dyDescent="0.25">
      <c r="A292" s="279" t="s">
        <v>276</v>
      </c>
      <c r="B292" s="280">
        <v>6622</v>
      </c>
      <c r="C292" s="280">
        <v>9269</v>
      </c>
      <c r="D292" s="280">
        <v>3125</v>
      </c>
      <c r="E292" s="280">
        <v>6570</v>
      </c>
      <c r="F292" s="280">
        <v>4455</v>
      </c>
      <c r="G292" s="280">
        <v>1138</v>
      </c>
      <c r="H292" s="280">
        <v>602</v>
      </c>
      <c r="I292" s="280">
        <v>1034</v>
      </c>
      <c r="J292" s="280">
        <v>2789</v>
      </c>
      <c r="K292" s="280">
        <v>2677</v>
      </c>
      <c r="L292" s="281">
        <f t="shared" si="4"/>
        <v>19016</v>
      </c>
    </row>
    <row r="293" spans="1:12" x14ac:dyDescent="0.25">
      <c r="A293" s="279" t="s">
        <v>320</v>
      </c>
      <c r="B293" s="280">
        <v>4306</v>
      </c>
      <c r="C293" s="280">
        <v>3872</v>
      </c>
      <c r="D293" s="280">
        <v>6423</v>
      </c>
      <c r="E293" s="280">
        <v>6668</v>
      </c>
      <c r="F293" s="280">
        <v>5883</v>
      </c>
      <c r="G293" s="280">
        <v>2620</v>
      </c>
      <c r="H293" s="280">
        <v>961</v>
      </c>
      <c r="I293" s="280">
        <v>631</v>
      </c>
      <c r="J293" s="280">
        <v>6448</v>
      </c>
      <c r="K293" s="280">
        <v>4001</v>
      </c>
      <c r="L293" s="281">
        <f t="shared" si="4"/>
        <v>14601</v>
      </c>
    </row>
    <row r="294" spans="1:12" x14ac:dyDescent="0.25">
      <c r="A294" s="279" t="s">
        <v>291</v>
      </c>
      <c r="B294" s="280">
        <v>13883</v>
      </c>
      <c r="C294" s="280">
        <v>10486</v>
      </c>
      <c r="D294" s="280">
        <v>6113</v>
      </c>
      <c r="E294" s="280">
        <v>6295</v>
      </c>
      <c r="F294" s="280">
        <v>1801</v>
      </c>
      <c r="G294" s="280">
        <v>1480</v>
      </c>
      <c r="H294" s="280">
        <v>1405</v>
      </c>
      <c r="I294" s="280">
        <v>1994</v>
      </c>
      <c r="J294" s="280">
        <v>6661</v>
      </c>
      <c r="K294" s="280">
        <v>4126</v>
      </c>
      <c r="L294" s="281">
        <f t="shared" si="4"/>
        <v>30482</v>
      </c>
    </row>
    <row r="295" spans="1:12" x14ac:dyDescent="0.25">
      <c r="A295" s="279" t="s">
        <v>332</v>
      </c>
      <c r="B295" s="280">
        <v>9495</v>
      </c>
      <c r="C295" s="280">
        <v>7410</v>
      </c>
      <c r="D295" s="280">
        <v>9562</v>
      </c>
      <c r="E295" s="280">
        <v>10889</v>
      </c>
      <c r="F295" s="280">
        <v>4185</v>
      </c>
      <c r="G295" s="280">
        <v>1029</v>
      </c>
      <c r="H295" s="280">
        <v>986</v>
      </c>
      <c r="I295" s="280">
        <v>1630</v>
      </c>
      <c r="J295" s="280">
        <v>8611</v>
      </c>
      <c r="K295" s="280">
        <v>5165</v>
      </c>
      <c r="L295" s="281">
        <f t="shared" si="4"/>
        <v>26467</v>
      </c>
    </row>
    <row r="296" spans="1:12" x14ac:dyDescent="0.25">
      <c r="A296" s="279" t="s">
        <v>267</v>
      </c>
      <c r="B296" s="280">
        <v>13034</v>
      </c>
      <c r="C296" s="280">
        <v>19164</v>
      </c>
      <c r="D296" s="280">
        <v>14976</v>
      </c>
      <c r="E296" s="280">
        <v>7466</v>
      </c>
      <c r="F296" s="280">
        <v>4937</v>
      </c>
      <c r="G296" s="280">
        <v>2284</v>
      </c>
      <c r="H296" s="280">
        <v>2237</v>
      </c>
      <c r="I296" s="280">
        <v>2955</v>
      </c>
      <c r="J296" s="280">
        <v>6331</v>
      </c>
      <c r="K296" s="280">
        <v>4988</v>
      </c>
      <c r="L296" s="281">
        <f t="shared" si="4"/>
        <v>47174</v>
      </c>
    </row>
    <row r="297" spans="1:12" x14ac:dyDescent="0.25">
      <c r="A297" s="279" t="s">
        <v>367</v>
      </c>
      <c r="B297" s="280">
        <v>10784</v>
      </c>
      <c r="C297" s="280">
        <v>7235</v>
      </c>
      <c r="D297" s="280">
        <v>5870</v>
      </c>
      <c r="E297" s="280">
        <v>8448</v>
      </c>
      <c r="F297" s="280">
        <v>4428</v>
      </c>
      <c r="G297" s="280">
        <v>924</v>
      </c>
      <c r="H297" s="280">
        <v>1404</v>
      </c>
      <c r="I297" s="280">
        <v>3962</v>
      </c>
      <c r="J297" s="280">
        <v>6231</v>
      </c>
      <c r="K297" s="280">
        <v>5571</v>
      </c>
      <c r="L297" s="281">
        <f t="shared" si="4"/>
        <v>23889</v>
      </c>
    </row>
    <row r="298" spans="1:12" x14ac:dyDescent="0.25">
      <c r="A298" s="279" t="s">
        <v>304</v>
      </c>
      <c r="B298" s="280">
        <v>10533</v>
      </c>
      <c r="C298" s="280">
        <v>8689</v>
      </c>
      <c r="D298" s="280">
        <v>8483</v>
      </c>
      <c r="E298" s="280">
        <v>7799</v>
      </c>
      <c r="F298" s="280">
        <v>4975</v>
      </c>
      <c r="G298" s="280">
        <v>2087</v>
      </c>
      <c r="H298" s="280">
        <v>1913</v>
      </c>
      <c r="I298" s="280">
        <v>3130</v>
      </c>
      <c r="J298" s="280">
        <v>7402</v>
      </c>
      <c r="K298" s="280">
        <v>4600</v>
      </c>
      <c r="L298" s="281">
        <f t="shared" si="4"/>
        <v>27705</v>
      </c>
    </row>
    <row r="299" spans="1:12" x14ac:dyDescent="0.25">
      <c r="A299" s="279" t="s">
        <v>351</v>
      </c>
      <c r="B299" s="280">
        <v>6150</v>
      </c>
      <c r="C299" s="280">
        <v>6428</v>
      </c>
      <c r="D299" s="280">
        <v>9014</v>
      </c>
      <c r="E299" s="280">
        <v>6788</v>
      </c>
      <c r="F299" s="280">
        <v>1628</v>
      </c>
      <c r="G299" s="280">
        <v>654</v>
      </c>
      <c r="H299" s="280">
        <v>1081</v>
      </c>
      <c r="I299" s="280">
        <v>1500</v>
      </c>
      <c r="J299" s="280">
        <v>5205</v>
      </c>
      <c r="K299" s="280">
        <v>3096</v>
      </c>
      <c r="L299" s="281">
        <f t="shared" si="4"/>
        <v>21592</v>
      </c>
    </row>
    <row r="300" spans="1:12" x14ac:dyDescent="0.25">
      <c r="A300" s="279" t="s">
        <v>205</v>
      </c>
      <c r="B300" s="280">
        <v>11232</v>
      </c>
      <c r="C300" s="280">
        <v>13109</v>
      </c>
      <c r="D300" s="280">
        <v>7197</v>
      </c>
      <c r="E300" s="280">
        <v>2645</v>
      </c>
      <c r="F300" s="280">
        <v>4071</v>
      </c>
      <c r="G300" s="280">
        <v>1000</v>
      </c>
      <c r="H300" s="280">
        <v>1140</v>
      </c>
      <c r="I300" s="280">
        <v>3770</v>
      </c>
      <c r="J300" s="280">
        <v>5793</v>
      </c>
      <c r="K300" s="280">
        <v>5243</v>
      </c>
      <c r="L300" s="281">
        <f t="shared" si="4"/>
        <v>31538</v>
      </c>
    </row>
    <row r="301" spans="1:12" x14ac:dyDescent="0.25">
      <c r="A301" s="279" t="s">
        <v>130</v>
      </c>
      <c r="B301" s="280">
        <v>4401</v>
      </c>
      <c r="C301" s="280">
        <v>6831</v>
      </c>
      <c r="D301" s="280">
        <v>7004</v>
      </c>
      <c r="E301" s="280">
        <v>6423</v>
      </c>
      <c r="F301" s="280">
        <v>5997</v>
      </c>
      <c r="G301" s="280">
        <v>2314</v>
      </c>
      <c r="H301" s="280">
        <v>591</v>
      </c>
      <c r="I301" s="280">
        <v>681</v>
      </c>
      <c r="J301" s="280">
        <v>5416</v>
      </c>
      <c r="K301" s="280">
        <v>4341</v>
      </c>
      <c r="L301" s="281">
        <f t="shared" si="4"/>
        <v>18236</v>
      </c>
    </row>
    <row r="302" spans="1:12" x14ac:dyDescent="0.25">
      <c r="A302" s="279" t="s">
        <v>156</v>
      </c>
      <c r="B302" s="280">
        <v>9000</v>
      </c>
      <c r="C302" s="280">
        <v>12249</v>
      </c>
      <c r="D302" s="280">
        <v>10612</v>
      </c>
      <c r="E302" s="280">
        <v>13188</v>
      </c>
      <c r="F302" s="280">
        <v>10370</v>
      </c>
      <c r="G302" s="280">
        <v>6076</v>
      </c>
      <c r="H302" s="280">
        <v>1331</v>
      </c>
      <c r="I302" s="280">
        <v>1563</v>
      </c>
      <c r="J302" s="280">
        <v>5186</v>
      </c>
      <c r="K302" s="280">
        <v>7845</v>
      </c>
      <c r="L302" s="281">
        <f t="shared" si="4"/>
        <v>31861</v>
      </c>
    </row>
    <row r="303" spans="1:12" x14ac:dyDescent="0.25">
      <c r="A303" s="279" t="s">
        <v>293</v>
      </c>
      <c r="B303" s="280">
        <v>7681</v>
      </c>
      <c r="C303" s="280">
        <v>6945</v>
      </c>
      <c r="D303" s="280">
        <v>9612</v>
      </c>
      <c r="E303" s="280">
        <v>8538</v>
      </c>
      <c r="F303" s="280">
        <v>4048</v>
      </c>
      <c r="G303" s="280">
        <v>3222</v>
      </c>
      <c r="H303" s="280">
        <v>6605</v>
      </c>
      <c r="I303" s="280">
        <v>1140</v>
      </c>
      <c r="J303" s="280">
        <v>6831</v>
      </c>
      <c r="K303" s="280">
        <v>5371</v>
      </c>
      <c r="L303" s="281">
        <f t="shared" si="4"/>
        <v>24238</v>
      </c>
    </row>
    <row r="304" spans="1:12" x14ac:dyDescent="0.25">
      <c r="A304" s="279" t="s">
        <v>202</v>
      </c>
      <c r="B304" s="280">
        <v>15388</v>
      </c>
      <c r="C304" s="280">
        <v>10582</v>
      </c>
      <c r="D304" s="280">
        <v>9766</v>
      </c>
      <c r="E304" s="280">
        <v>3653</v>
      </c>
      <c r="F304" s="280">
        <v>1889</v>
      </c>
      <c r="G304" s="280">
        <v>1373</v>
      </c>
      <c r="H304" s="280">
        <v>785</v>
      </c>
      <c r="I304" s="280">
        <v>1417</v>
      </c>
      <c r="J304" s="280">
        <v>6853</v>
      </c>
      <c r="K304" s="280">
        <v>5206</v>
      </c>
      <c r="L304" s="281">
        <f t="shared" si="4"/>
        <v>35736</v>
      </c>
    </row>
    <row r="305" spans="1:12" x14ac:dyDescent="0.25">
      <c r="A305" s="279" t="s">
        <v>458</v>
      </c>
      <c r="B305" s="280">
        <v>7471</v>
      </c>
      <c r="C305" s="280">
        <v>7888</v>
      </c>
      <c r="D305" s="280">
        <v>7864</v>
      </c>
      <c r="E305" s="280">
        <v>6436</v>
      </c>
      <c r="F305" s="280">
        <v>2762</v>
      </c>
      <c r="G305" s="280">
        <v>774</v>
      </c>
      <c r="H305" s="280">
        <v>536</v>
      </c>
      <c r="I305" s="280">
        <v>1043</v>
      </c>
      <c r="J305" s="280">
        <v>2582</v>
      </c>
      <c r="K305" s="280">
        <v>2905</v>
      </c>
      <c r="L305" s="281">
        <f t="shared" si="4"/>
        <v>23223</v>
      </c>
    </row>
    <row r="306" spans="1:12" x14ac:dyDescent="0.25">
      <c r="A306" s="279" t="s">
        <v>414</v>
      </c>
      <c r="B306" s="280">
        <v>5202</v>
      </c>
      <c r="C306" s="280">
        <v>3304</v>
      </c>
      <c r="D306" s="280">
        <v>2663</v>
      </c>
      <c r="E306" s="280">
        <v>5612</v>
      </c>
      <c r="F306" s="280">
        <v>1646</v>
      </c>
      <c r="G306" s="280">
        <v>543</v>
      </c>
      <c r="H306" s="280">
        <v>610</v>
      </c>
      <c r="I306" s="280">
        <v>1000</v>
      </c>
      <c r="J306" s="280">
        <v>5830</v>
      </c>
      <c r="K306" s="280">
        <v>2992</v>
      </c>
      <c r="L306" s="281">
        <f t="shared" si="4"/>
        <v>11169</v>
      </c>
    </row>
    <row r="307" spans="1:12" x14ac:dyDescent="0.25">
      <c r="A307" s="279" t="s">
        <v>100</v>
      </c>
      <c r="B307" s="280">
        <v>24729</v>
      </c>
      <c r="C307" s="280">
        <v>31135</v>
      </c>
      <c r="D307" s="280">
        <v>30894</v>
      </c>
      <c r="E307" s="280">
        <v>9206</v>
      </c>
      <c r="F307" s="280">
        <v>1617</v>
      </c>
      <c r="G307" s="280">
        <v>866</v>
      </c>
      <c r="H307" s="280">
        <v>930</v>
      </c>
      <c r="I307" s="280">
        <v>1796</v>
      </c>
      <c r="J307" s="280">
        <v>9046</v>
      </c>
      <c r="K307" s="280">
        <v>10654</v>
      </c>
      <c r="L307" s="281">
        <f t="shared" si="4"/>
        <v>86758</v>
      </c>
    </row>
    <row r="308" spans="1:12" x14ac:dyDescent="0.25">
      <c r="A308" s="279" t="s">
        <v>132</v>
      </c>
      <c r="B308" s="280">
        <v>16539</v>
      </c>
      <c r="C308" s="280">
        <v>23249</v>
      </c>
      <c r="D308" s="280">
        <v>26282</v>
      </c>
      <c r="E308" s="280">
        <v>17480</v>
      </c>
      <c r="F308" s="280">
        <v>3071</v>
      </c>
      <c r="G308" s="280">
        <v>1175</v>
      </c>
      <c r="H308" s="280">
        <v>1804</v>
      </c>
      <c r="I308" s="280">
        <v>2535</v>
      </c>
      <c r="J308" s="280">
        <v>11166</v>
      </c>
      <c r="K308" s="280">
        <v>7611</v>
      </c>
      <c r="L308" s="281">
        <f t="shared" si="4"/>
        <v>66070</v>
      </c>
    </row>
    <row r="309" spans="1:12" x14ac:dyDescent="0.25">
      <c r="A309" s="279" t="s">
        <v>289</v>
      </c>
      <c r="B309" s="280">
        <v>10311</v>
      </c>
      <c r="C309" s="280">
        <v>7712</v>
      </c>
      <c r="D309" s="280">
        <v>5831</v>
      </c>
      <c r="E309" s="280">
        <v>5953</v>
      </c>
      <c r="F309" s="280">
        <v>2948</v>
      </c>
      <c r="G309" s="280">
        <v>1980</v>
      </c>
      <c r="H309" s="280">
        <v>7647</v>
      </c>
      <c r="I309" s="280">
        <v>1682</v>
      </c>
      <c r="J309" s="280">
        <v>8021</v>
      </c>
      <c r="K309" s="280">
        <v>5149</v>
      </c>
      <c r="L309" s="281">
        <f t="shared" si="4"/>
        <v>23854</v>
      </c>
    </row>
    <row r="310" spans="1:12" x14ac:dyDescent="0.25">
      <c r="A310" s="279" t="s">
        <v>390</v>
      </c>
      <c r="B310" s="280">
        <v>5020</v>
      </c>
      <c r="C310" s="280">
        <v>3130</v>
      </c>
      <c r="D310" s="280">
        <v>4502</v>
      </c>
      <c r="E310" s="280">
        <v>6499</v>
      </c>
      <c r="F310" s="280">
        <v>3344</v>
      </c>
      <c r="G310" s="280">
        <v>2118</v>
      </c>
      <c r="H310" s="280">
        <v>4553</v>
      </c>
      <c r="I310" s="280">
        <v>1661</v>
      </c>
      <c r="J310" s="280">
        <v>6217</v>
      </c>
      <c r="K310" s="280">
        <v>3728</v>
      </c>
      <c r="L310" s="281">
        <f t="shared" si="4"/>
        <v>12652</v>
      </c>
    </row>
    <row r="311" spans="1:12" x14ac:dyDescent="0.25">
      <c r="A311" s="279" t="s">
        <v>459</v>
      </c>
      <c r="B311" s="280">
        <v>9632</v>
      </c>
      <c r="C311" s="280">
        <v>8577</v>
      </c>
      <c r="D311" s="280">
        <v>12314</v>
      </c>
      <c r="E311" s="280">
        <v>11004</v>
      </c>
      <c r="F311" s="280">
        <v>3644</v>
      </c>
      <c r="G311" s="280">
        <v>896</v>
      </c>
      <c r="H311" s="280">
        <v>840</v>
      </c>
      <c r="I311" s="280">
        <v>1805</v>
      </c>
      <c r="J311" s="280">
        <v>5886</v>
      </c>
      <c r="K311" s="280">
        <v>4380</v>
      </c>
      <c r="L311" s="281">
        <f t="shared" si="4"/>
        <v>30523</v>
      </c>
    </row>
    <row r="312" spans="1:12" x14ac:dyDescent="0.25">
      <c r="A312" s="279" t="s">
        <v>341</v>
      </c>
      <c r="B312" s="280">
        <v>9769</v>
      </c>
      <c r="C312" s="280">
        <v>7849</v>
      </c>
      <c r="D312" s="280">
        <v>11743</v>
      </c>
      <c r="E312" s="280">
        <v>10438</v>
      </c>
      <c r="F312" s="280">
        <v>4644</v>
      </c>
      <c r="G312" s="280">
        <v>1689</v>
      </c>
      <c r="H312" s="280">
        <v>1389</v>
      </c>
      <c r="I312" s="280">
        <v>2893</v>
      </c>
      <c r="J312" s="280">
        <v>7808</v>
      </c>
      <c r="K312" s="280">
        <v>4959</v>
      </c>
      <c r="L312" s="281">
        <f t="shared" si="4"/>
        <v>29361</v>
      </c>
    </row>
    <row r="313" spans="1:12" x14ac:dyDescent="0.25">
      <c r="A313" s="279" t="s">
        <v>261</v>
      </c>
      <c r="B313" s="280">
        <v>25780</v>
      </c>
      <c r="C313" s="280">
        <v>28550</v>
      </c>
      <c r="D313" s="280">
        <v>26788</v>
      </c>
      <c r="E313" s="280">
        <v>32850</v>
      </c>
      <c r="F313" s="280">
        <v>8223</v>
      </c>
      <c r="G313" s="280">
        <v>2945</v>
      </c>
      <c r="H313" s="280">
        <v>1214</v>
      </c>
      <c r="I313" s="280">
        <v>3768</v>
      </c>
      <c r="J313" s="280">
        <v>11373</v>
      </c>
      <c r="K313" s="280">
        <v>10337</v>
      </c>
      <c r="L313" s="281">
        <f t="shared" si="4"/>
        <v>81118</v>
      </c>
    </row>
    <row r="314" spans="1:12" x14ac:dyDescent="0.25">
      <c r="A314" s="279" t="s">
        <v>158</v>
      </c>
      <c r="B314" s="280">
        <v>18152</v>
      </c>
      <c r="C314" s="280">
        <v>25857</v>
      </c>
      <c r="D314" s="280">
        <v>24264</v>
      </c>
      <c r="E314" s="280">
        <v>19389</v>
      </c>
      <c r="F314" s="280">
        <v>2838</v>
      </c>
      <c r="G314" s="280">
        <v>1516</v>
      </c>
      <c r="H314" s="280">
        <v>1188</v>
      </c>
      <c r="I314" s="280">
        <v>2566</v>
      </c>
      <c r="J314" s="280">
        <v>8150</v>
      </c>
      <c r="K314" s="280">
        <v>8350</v>
      </c>
      <c r="L314" s="281">
        <f t="shared" si="4"/>
        <v>68273</v>
      </c>
    </row>
    <row r="315" spans="1:12" x14ac:dyDescent="0.25">
      <c r="A315" s="279" t="s">
        <v>103</v>
      </c>
      <c r="B315" s="280">
        <v>12441</v>
      </c>
      <c r="C315" s="280">
        <v>15249</v>
      </c>
      <c r="D315" s="280">
        <v>28045</v>
      </c>
      <c r="E315" s="280">
        <v>31352</v>
      </c>
      <c r="F315" s="280">
        <v>3017</v>
      </c>
      <c r="G315" s="280">
        <v>982</v>
      </c>
      <c r="H315" s="280">
        <v>734</v>
      </c>
      <c r="I315" s="280">
        <v>1443</v>
      </c>
      <c r="J315" s="280">
        <v>9193</v>
      </c>
      <c r="K315" s="280">
        <v>18565</v>
      </c>
      <c r="L315" s="281">
        <f t="shared" si="4"/>
        <v>55735</v>
      </c>
    </row>
    <row r="316" spans="1:12" x14ac:dyDescent="0.25">
      <c r="A316" s="279" t="s">
        <v>90</v>
      </c>
      <c r="B316" s="280">
        <v>15186</v>
      </c>
      <c r="C316" s="280">
        <v>27706</v>
      </c>
      <c r="D316" s="280">
        <v>66099</v>
      </c>
      <c r="E316" s="280">
        <v>30265</v>
      </c>
      <c r="F316" s="280">
        <v>3316</v>
      </c>
      <c r="G316" s="280">
        <v>1655</v>
      </c>
      <c r="H316" s="280">
        <v>1286</v>
      </c>
      <c r="I316" s="280">
        <v>2028</v>
      </c>
      <c r="J316" s="280">
        <v>16635</v>
      </c>
      <c r="K316" s="280">
        <v>14406</v>
      </c>
      <c r="L316" s="281">
        <f t="shared" si="4"/>
        <v>108991</v>
      </c>
    </row>
    <row r="317" spans="1:12" x14ac:dyDescent="0.25">
      <c r="A317" s="279" t="s">
        <v>247</v>
      </c>
      <c r="B317" s="280">
        <v>15292</v>
      </c>
      <c r="C317" s="280">
        <v>24014</v>
      </c>
      <c r="D317" s="280">
        <v>16340</v>
      </c>
      <c r="E317" s="280">
        <v>12844</v>
      </c>
      <c r="F317" s="280">
        <v>9933</v>
      </c>
      <c r="G317" s="280">
        <v>2767</v>
      </c>
      <c r="H317" s="280">
        <v>998</v>
      </c>
      <c r="I317" s="280">
        <v>2737</v>
      </c>
      <c r="J317" s="280">
        <v>9336</v>
      </c>
      <c r="K317" s="280">
        <v>6595</v>
      </c>
      <c r="L317" s="281">
        <f t="shared" si="4"/>
        <v>55646</v>
      </c>
    </row>
    <row r="318" spans="1:12" x14ac:dyDescent="0.25">
      <c r="A318" s="279" t="s">
        <v>204</v>
      </c>
      <c r="B318" s="280">
        <v>13046</v>
      </c>
      <c r="C318" s="280">
        <v>12720</v>
      </c>
      <c r="D318" s="280">
        <v>9860</v>
      </c>
      <c r="E318" s="280">
        <v>10547</v>
      </c>
      <c r="F318" s="280">
        <v>4267</v>
      </c>
      <c r="G318" s="280">
        <v>2107</v>
      </c>
      <c r="H318" s="280">
        <v>1322</v>
      </c>
      <c r="I318" s="280">
        <v>3096</v>
      </c>
      <c r="J318" s="280">
        <v>8208</v>
      </c>
      <c r="K318" s="280">
        <v>4435</v>
      </c>
      <c r="L318" s="281">
        <f t="shared" si="4"/>
        <v>35626</v>
      </c>
    </row>
    <row r="319" spans="1:12" x14ac:dyDescent="0.25">
      <c r="A319" s="279" t="s">
        <v>122</v>
      </c>
      <c r="B319" s="280">
        <v>9418</v>
      </c>
      <c r="C319" s="280">
        <v>8371</v>
      </c>
      <c r="D319" s="280">
        <v>5083</v>
      </c>
      <c r="E319" s="280">
        <v>6288</v>
      </c>
      <c r="F319" s="280">
        <v>7623</v>
      </c>
      <c r="G319" s="280">
        <v>1006</v>
      </c>
      <c r="H319" s="280">
        <v>612</v>
      </c>
      <c r="I319" s="280">
        <v>685</v>
      </c>
      <c r="J319" s="280">
        <v>4048</v>
      </c>
      <c r="K319" s="280">
        <v>4500</v>
      </c>
      <c r="L319" s="281">
        <f t="shared" si="4"/>
        <v>22872</v>
      </c>
    </row>
    <row r="320" spans="1:12" x14ac:dyDescent="0.25">
      <c r="A320" s="279" t="s">
        <v>300</v>
      </c>
      <c r="B320" s="280">
        <v>10437</v>
      </c>
      <c r="C320" s="280">
        <v>9468</v>
      </c>
      <c r="D320" s="280">
        <v>4795</v>
      </c>
      <c r="E320" s="280">
        <v>7404</v>
      </c>
      <c r="F320" s="280">
        <v>2581</v>
      </c>
      <c r="G320" s="280">
        <v>1979</v>
      </c>
      <c r="H320" s="280">
        <v>1080</v>
      </c>
      <c r="I320" s="280">
        <v>1639</v>
      </c>
      <c r="J320" s="280">
        <v>4967</v>
      </c>
      <c r="K320" s="280">
        <v>4831</v>
      </c>
      <c r="L320" s="281">
        <f t="shared" si="4"/>
        <v>24700</v>
      </c>
    </row>
    <row r="321" spans="1:12" x14ac:dyDescent="0.25">
      <c r="A321" s="279" t="s">
        <v>361</v>
      </c>
      <c r="B321" s="280">
        <v>7651</v>
      </c>
      <c r="C321" s="280">
        <v>6071</v>
      </c>
      <c r="D321" s="280">
        <v>6505</v>
      </c>
      <c r="E321" s="280">
        <v>9535</v>
      </c>
      <c r="F321" s="280">
        <v>3540</v>
      </c>
      <c r="G321" s="280">
        <v>2302</v>
      </c>
      <c r="H321" s="280">
        <v>5857</v>
      </c>
      <c r="I321" s="280">
        <v>2213</v>
      </c>
      <c r="J321" s="280">
        <v>9954</v>
      </c>
      <c r="K321" s="280">
        <v>5550</v>
      </c>
      <c r="L321" s="281">
        <f t="shared" si="4"/>
        <v>20227</v>
      </c>
    </row>
    <row r="322" spans="1:12" x14ac:dyDescent="0.25">
      <c r="A322" s="279" t="s">
        <v>404</v>
      </c>
      <c r="B322" s="280">
        <v>8830</v>
      </c>
      <c r="C322" s="280">
        <v>5950</v>
      </c>
      <c r="D322" s="280">
        <v>8584</v>
      </c>
      <c r="E322" s="280">
        <v>12760</v>
      </c>
      <c r="F322" s="280">
        <v>5880</v>
      </c>
      <c r="G322" s="280">
        <v>2480</v>
      </c>
      <c r="H322" s="280">
        <v>3927</v>
      </c>
      <c r="I322" s="280">
        <v>3156</v>
      </c>
      <c r="J322" s="280">
        <v>11746</v>
      </c>
      <c r="K322" s="280">
        <v>7771</v>
      </c>
      <c r="L322" s="281">
        <f t="shared" ref="L322:L349" si="5">SUM(B322:D322)</f>
        <v>23364</v>
      </c>
    </row>
    <row r="323" spans="1:12" x14ac:dyDescent="0.25">
      <c r="A323" s="279" t="s">
        <v>297</v>
      </c>
      <c r="B323" s="280">
        <v>6215</v>
      </c>
      <c r="C323" s="280">
        <v>6075</v>
      </c>
      <c r="D323" s="280">
        <v>5283</v>
      </c>
      <c r="E323" s="280">
        <v>7266</v>
      </c>
      <c r="F323" s="280">
        <v>2018</v>
      </c>
      <c r="G323" s="280">
        <v>898</v>
      </c>
      <c r="H323" s="280">
        <v>810</v>
      </c>
      <c r="I323" s="280">
        <v>1783</v>
      </c>
      <c r="J323" s="280">
        <v>3324</v>
      </c>
      <c r="K323" s="280">
        <v>2691</v>
      </c>
      <c r="L323" s="281">
        <f t="shared" si="5"/>
        <v>17573</v>
      </c>
    </row>
    <row r="324" spans="1:12" x14ac:dyDescent="0.25">
      <c r="A324" s="279" t="s">
        <v>225</v>
      </c>
      <c r="B324" s="280">
        <v>10180</v>
      </c>
      <c r="C324" s="280">
        <v>7634</v>
      </c>
      <c r="D324" s="280">
        <v>6869</v>
      </c>
      <c r="E324" s="280">
        <v>7882</v>
      </c>
      <c r="F324" s="280">
        <v>4966</v>
      </c>
      <c r="G324" s="280">
        <v>3676</v>
      </c>
      <c r="H324" s="280">
        <v>945</v>
      </c>
      <c r="I324" s="280">
        <v>938</v>
      </c>
      <c r="J324" s="280">
        <v>5452</v>
      </c>
      <c r="K324" s="280">
        <v>4439</v>
      </c>
      <c r="L324" s="281">
        <f t="shared" si="5"/>
        <v>24683</v>
      </c>
    </row>
    <row r="325" spans="1:12" x14ac:dyDescent="0.25">
      <c r="A325" s="279" t="s">
        <v>316</v>
      </c>
      <c r="B325" s="280">
        <v>12398</v>
      </c>
      <c r="C325" s="280">
        <v>12674</v>
      </c>
      <c r="D325" s="280">
        <v>11932</v>
      </c>
      <c r="E325" s="280">
        <v>10948</v>
      </c>
      <c r="F325" s="280">
        <v>6241</v>
      </c>
      <c r="G325" s="280">
        <v>2997</v>
      </c>
      <c r="H325" s="280">
        <v>2827</v>
      </c>
      <c r="I325" s="280">
        <v>4124</v>
      </c>
      <c r="J325" s="280">
        <v>10689</v>
      </c>
      <c r="K325" s="280">
        <v>6849</v>
      </c>
      <c r="L325" s="281">
        <f t="shared" si="5"/>
        <v>37004</v>
      </c>
    </row>
    <row r="326" spans="1:12" x14ac:dyDescent="0.25">
      <c r="A326" s="279" t="s">
        <v>381</v>
      </c>
      <c r="B326" s="280">
        <v>4254</v>
      </c>
      <c r="C326" s="280">
        <v>1332</v>
      </c>
      <c r="D326" s="280">
        <v>2971</v>
      </c>
      <c r="E326" s="280">
        <v>4240</v>
      </c>
      <c r="F326" s="280">
        <v>1672</v>
      </c>
      <c r="G326" s="280">
        <v>1333</v>
      </c>
      <c r="H326" s="280">
        <v>909</v>
      </c>
      <c r="I326" s="280">
        <v>856</v>
      </c>
      <c r="J326" s="280">
        <v>5245</v>
      </c>
      <c r="K326" s="280">
        <v>2429</v>
      </c>
      <c r="L326" s="281">
        <f t="shared" si="5"/>
        <v>8557</v>
      </c>
    </row>
    <row r="327" spans="1:12" x14ac:dyDescent="0.25">
      <c r="A327" s="279" t="s">
        <v>398</v>
      </c>
      <c r="B327" s="280">
        <v>10162</v>
      </c>
      <c r="C327" s="280">
        <v>4213</v>
      </c>
      <c r="D327" s="280">
        <v>5430</v>
      </c>
      <c r="E327" s="280">
        <v>5814</v>
      </c>
      <c r="F327" s="280">
        <v>3530</v>
      </c>
      <c r="G327" s="280">
        <v>1691</v>
      </c>
      <c r="H327" s="280">
        <v>870</v>
      </c>
      <c r="I327" s="280">
        <v>1738</v>
      </c>
      <c r="J327" s="280">
        <v>8174</v>
      </c>
      <c r="K327" s="280">
        <v>4092</v>
      </c>
      <c r="L327" s="281">
        <f t="shared" si="5"/>
        <v>19805</v>
      </c>
    </row>
    <row r="328" spans="1:12" x14ac:dyDescent="0.25">
      <c r="A328" s="279" t="s">
        <v>319</v>
      </c>
      <c r="B328" s="280">
        <v>8765</v>
      </c>
      <c r="C328" s="280">
        <v>7040</v>
      </c>
      <c r="D328" s="280">
        <v>8169</v>
      </c>
      <c r="E328" s="280">
        <v>10607</v>
      </c>
      <c r="F328" s="280">
        <v>4160</v>
      </c>
      <c r="G328" s="280">
        <v>1371</v>
      </c>
      <c r="H328" s="280">
        <v>1003</v>
      </c>
      <c r="I328" s="280">
        <v>1134</v>
      </c>
      <c r="J328" s="280">
        <v>5648</v>
      </c>
      <c r="K328" s="280">
        <v>3797</v>
      </c>
      <c r="L328" s="281">
        <f t="shared" si="5"/>
        <v>23974</v>
      </c>
    </row>
    <row r="329" spans="1:12" x14ac:dyDescent="0.25">
      <c r="A329" s="279" t="s">
        <v>415</v>
      </c>
      <c r="B329" s="280">
        <v>6067</v>
      </c>
      <c r="C329" s="280">
        <v>3513</v>
      </c>
      <c r="D329" s="280">
        <v>6483</v>
      </c>
      <c r="E329" s="280">
        <v>7927</v>
      </c>
      <c r="F329" s="280">
        <v>4504</v>
      </c>
      <c r="G329" s="280">
        <v>1675</v>
      </c>
      <c r="H329" s="280">
        <v>1260</v>
      </c>
      <c r="I329" s="280">
        <v>1773</v>
      </c>
      <c r="J329" s="280">
        <v>5681</v>
      </c>
      <c r="K329" s="280">
        <v>3085</v>
      </c>
      <c r="L329" s="281">
        <f t="shared" si="5"/>
        <v>16063</v>
      </c>
    </row>
    <row r="330" spans="1:12" x14ac:dyDescent="0.25">
      <c r="A330" s="279" t="s">
        <v>376</v>
      </c>
      <c r="B330" s="280">
        <v>10490</v>
      </c>
      <c r="C330" s="280">
        <v>3742</v>
      </c>
      <c r="D330" s="280">
        <v>7891</v>
      </c>
      <c r="E330" s="280">
        <v>10738</v>
      </c>
      <c r="F330" s="280">
        <v>5893</v>
      </c>
      <c r="G330" s="280">
        <v>1574</v>
      </c>
      <c r="H330" s="280">
        <v>1265</v>
      </c>
      <c r="I330" s="280">
        <v>2563</v>
      </c>
      <c r="J330" s="280">
        <v>7665</v>
      </c>
      <c r="K330" s="280">
        <v>4694</v>
      </c>
      <c r="L330" s="281">
        <f t="shared" si="5"/>
        <v>22123</v>
      </c>
    </row>
    <row r="331" spans="1:12" x14ac:dyDescent="0.25">
      <c r="A331" s="279" t="s">
        <v>384</v>
      </c>
      <c r="B331" s="280">
        <v>3446</v>
      </c>
      <c r="C331" s="280">
        <v>1026</v>
      </c>
      <c r="D331" s="280">
        <v>1119</v>
      </c>
      <c r="E331" s="280">
        <v>1942</v>
      </c>
      <c r="F331" s="280">
        <v>1072</v>
      </c>
      <c r="G331" s="280">
        <v>658</v>
      </c>
      <c r="H331" s="280">
        <v>273</v>
      </c>
      <c r="I331" s="280">
        <v>517</v>
      </c>
      <c r="J331" s="280">
        <v>3885</v>
      </c>
      <c r="K331" s="280">
        <v>1417</v>
      </c>
      <c r="L331" s="281">
        <f t="shared" si="5"/>
        <v>5591</v>
      </c>
    </row>
    <row r="332" spans="1:12" x14ac:dyDescent="0.25">
      <c r="A332" s="279" t="s">
        <v>95</v>
      </c>
      <c r="B332" s="280">
        <v>21455</v>
      </c>
      <c r="C332" s="280">
        <v>32926</v>
      </c>
      <c r="D332" s="280">
        <v>22123</v>
      </c>
      <c r="E332" s="280">
        <v>5946</v>
      </c>
      <c r="F332" s="280">
        <v>1357</v>
      </c>
      <c r="G332" s="280">
        <v>702</v>
      </c>
      <c r="H332" s="280">
        <v>849</v>
      </c>
      <c r="I332" s="280">
        <v>1650</v>
      </c>
      <c r="J332" s="280">
        <v>15542</v>
      </c>
      <c r="K332" s="280">
        <v>8629</v>
      </c>
      <c r="L332" s="281">
        <f t="shared" si="5"/>
        <v>76504</v>
      </c>
    </row>
    <row r="333" spans="1:12" x14ac:dyDescent="0.25">
      <c r="A333" s="279" t="s">
        <v>200</v>
      </c>
      <c r="B333" s="280">
        <v>6853</v>
      </c>
      <c r="C333" s="280">
        <v>5843</v>
      </c>
      <c r="D333" s="280">
        <v>4559</v>
      </c>
      <c r="E333" s="280">
        <v>3709</v>
      </c>
      <c r="F333" s="280">
        <v>653</v>
      </c>
      <c r="G333" s="280">
        <v>923</v>
      </c>
      <c r="H333" s="280">
        <v>724</v>
      </c>
      <c r="I333" s="280">
        <v>1140</v>
      </c>
      <c r="J333" s="280">
        <v>2987</v>
      </c>
      <c r="K333" s="280">
        <v>2596</v>
      </c>
      <c r="L333" s="281">
        <f t="shared" si="5"/>
        <v>17255</v>
      </c>
    </row>
    <row r="334" spans="1:12" x14ac:dyDescent="0.25">
      <c r="A334" s="279" t="s">
        <v>157</v>
      </c>
      <c r="B334" s="280">
        <v>24856</v>
      </c>
      <c r="C334" s="280">
        <v>29011</v>
      </c>
      <c r="D334" s="280">
        <v>28699</v>
      </c>
      <c r="E334" s="280">
        <v>25166</v>
      </c>
      <c r="F334" s="280">
        <v>11832</v>
      </c>
      <c r="G334" s="280">
        <v>3450</v>
      </c>
      <c r="H334" s="280">
        <v>1081</v>
      </c>
      <c r="I334" s="280">
        <v>3320</v>
      </c>
      <c r="J334" s="280">
        <v>10864</v>
      </c>
      <c r="K334" s="280">
        <v>11629</v>
      </c>
      <c r="L334" s="281">
        <f t="shared" si="5"/>
        <v>82566</v>
      </c>
    </row>
    <row r="335" spans="1:12" x14ac:dyDescent="0.25">
      <c r="A335" s="279" t="s">
        <v>348</v>
      </c>
      <c r="B335" s="280">
        <v>46432</v>
      </c>
      <c r="C335" s="280">
        <v>25593</v>
      </c>
      <c r="D335" s="280">
        <v>31023</v>
      </c>
      <c r="E335" s="280">
        <v>38325</v>
      </c>
      <c r="F335" s="280">
        <v>16609</v>
      </c>
      <c r="G335" s="280">
        <v>10406</v>
      </c>
      <c r="H335" s="280">
        <v>7302</v>
      </c>
      <c r="I335" s="280">
        <v>12013</v>
      </c>
      <c r="J335" s="280">
        <v>32701</v>
      </c>
      <c r="K335" s="280">
        <v>18812</v>
      </c>
      <c r="L335" s="281">
        <f t="shared" si="5"/>
        <v>103048</v>
      </c>
    </row>
    <row r="336" spans="1:12" x14ac:dyDescent="0.25">
      <c r="A336" s="279" t="s">
        <v>339</v>
      </c>
      <c r="B336" s="280">
        <v>9063</v>
      </c>
      <c r="C336" s="280">
        <v>6237</v>
      </c>
      <c r="D336" s="280">
        <v>6502</v>
      </c>
      <c r="E336" s="280">
        <v>10325</v>
      </c>
      <c r="F336" s="280">
        <v>4139</v>
      </c>
      <c r="G336" s="280">
        <v>1894</v>
      </c>
      <c r="H336" s="280">
        <v>1921</v>
      </c>
      <c r="I336" s="280">
        <v>4072</v>
      </c>
      <c r="J336" s="280">
        <v>8633</v>
      </c>
      <c r="K336" s="280">
        <v>4532</v>
      </c>
      <c r="L336" s="281">
        <f t="shared" si="5"/>
        <v>21802</v>
      </c>
    </row>
    <row r="337" spans="1:12" x14ac:dyDescent="0.25">
      <c r="A337" s="279" t="s">
        <v>207</v>
      </c>
      <c r="B337" s="280">
        <v>10708</v>
      </c>
      <c r="C337" s="280">
        <v>9904</v>
      </c>
      <c r="D337" s="280">
        <v>10960</v>
      </c>
      <c r="E337" s="280">
        <v>12364</v>
      </c>
      <c r="F337" s="280">
        <v>4804</v>
      </c>
      <c r="G337" s="280">
        <v>4079</v>
      </c>
      <c r="H337" s="280">
        <v>3318</v>
      </c>
      <c r="I337" s="280">
        <v>1125</v>
      </c>
      <c r="J337" s="280">
        <v>10898</v>
      </c>
      <c r="K337" s="280">
        <v>5791</v>
      </c>
      <c r="L337" s="281">
        <f t="shared" si="5"/>
        <v>31572</v>
      </c>
    </row>
    <row r="338" spans="1:12" x14ac:dyDescent="0.25">
      <c r="A338" s="279" t="s">
        <v>115</v>
      </c>
      <c r="B338" s="280">
        <v>20927</v>
      </c>
      <c r="C338" s="280">
        <v>30527</v>
      </c>
      <c r="D338" s="280">
        <v>32533</v>
      </c>
      <c r="E338" s="280">
        <v>19400</v>
      </c>
      <c r="F338" s="280">
        <v>5932</v>
      </c>
      <c r="G338" s="280">
        <v>1877</v>
      </c>
      <c r="H338" s="280">
        <v>2717</v>
      </c>
      <c r="I338" s="280">
        <v>4051</v>
      </c>
      <c r="J338" s="280">
        <v>11602</v>
      </c>
      <c r="K338" s="280">
        <v>10363</v>
      </c>
      <c r="L338" s="281">
        <f t="shared" si="5"/>
        <v>83987</v>
      </c>
    </row>
    <row r="339" spans="1:12" x14ac:dyDescent="0.25">
      <c r="A339" s="279" t="s">
        <v>110</v>
      </c>
      <c r="B339" s="280">
        <v>7242</v>
      </c>
      <c r="C339" s="280">
        <v>7283</v>
      </c>
      <c r="D339" s="280">
        <v>8068</v>
      </c>
      <c r="E339" s="280">
        <v>7124</v>
      </c>
      <c r="F339" s="280">
        <v>3169</v>
      </c>
      <c r="G339" s="280">
        <v>5322</v>
      </c>
      <c r="H339" s="280">
        <v>2161</v>
      </c>
      <c r="I339" s="280">
        <v>783</v>
      </c>
      <c r="J339" s="280">
        <v>5842</v>
      </c>
      <c r="K339" s="280">
        <v>4347</v>
      </c>
      <c r="L339" s="281">
        <f t="shared" si="5"/>
        <v>22593</v>
      </c>
    </row>
    <row r="340" spans="1:12" x14ac:dyDescent="0.25">
      <c r="A340" s="279" t="s">
        <v>221</v>
      </c>
      <c r="B340" s="280">
        <v>8973</v>
      </c>
      <c r="C340" s="280">
        <v>13735</v>
      </c>
      <c r="D340" s="280">
        <v>15652</v>
      </c>
      <c r="E340" s="280">
        <v>11223</v>
      </c>
      <c r="F340" s="280">
        <v>5906</v>
      </c>
      <c r="G340" s="280">
        <v>2615</v>
      </c>
      <c r="H340" s="280">
        <v>4475</v>
      </c>
      <c r="I340" s="280">
        <v>1719</v>
      </c>
      <c r="J340" s="280">
        <v>10842</v>
      </c>
      <c r="K340" s="280">
        <v>6237</v>
      </c>
      <c r="L340" s="281">
        <f t="shared" si="5"/>
        <v>38360</v>
      </c>
    </row>
    <row r="341" spans="1:12" x14ac:dyDescent="0.25">
      <c r="A341" s="279" t="s">
        <v>160</v>
      </c>
      <c r="B341" s="280">
        <v>17889</v>
      </c>
      <c r="C341" s="280">
        <v>29100</v>
      </c>
      <c r="D341" s="280">
        <v>18678</v>
      </c>
      <c r="E341" s="280">
        <v>12333</v>
      </c>
      <c r="F341" s="280">
        <v>6342</v>
      </c>
      <c r="G341" s="280">
        <v>969</v>
      </c>
      <c r="H341" s="280">
        <v>1230</v>
      </c>
      <c r="I341" s="280">
        <v>3030</v>
      </c>
      <c r="J341" s="280">
        <v>7229</v>
      </c>
      <c r="K341" s="280">
        <v>7484</v>
      </c>
      <c r="L341" s="281">
        <f t="shared" si="5"/>
        <v>65667</v>
      </c>
    </row>
    <row r="342" spans="1:12" x14ac:dyDescent="0.25">
      <c r="A342" s="279" t="s">
        <v>224</v>
      </c>
      <c r="B342" s="280">
        <v>12576</v>
      </c>
      <c r="C342" s="280">
        <v>13047</v>
      </c>
      <c r="D342" s="280">
        <v>3571</v>
      </c>
      <c r="E342" s="280">
        <v>4930</v>
      </c>
      <c r="F342" s="280">
        <v>2749</v>
      </c>
      <c r="G342" s="280">
        <v>2840</v>
      </c>
      <c r="H342" s="280">
        <v>1202</v>
      </c>
      <c r="I342" s="280">
        <v>1625</v>
      </c>
      <c r="J342" s="280">
        <v>4210</v>
      </c>
      <c r="K342" s="280">
        <v>3351</v>
      </c>
      <c r="L342" s="281">
        <f t="shared" si="5"/>
        <v>29194</v>
      </c>
    </row>
    <row r="343" spans="1:12" x14ac:dyDescent="0.25">
      <c r="A343" s="279" t="s">
        <v>192</v>
      </c>
      <c r="B343" s="280">
        <v>12595</v>
      </c>
      <c r="C343" s="280">
        <v>11712</v>
      </c>
      <c r="D343" s="280">
        <v>3445</v>
      </c>
      <c r="E343" s="280">
        <v>5496</v>
      </c>
      <c r="F343" s="280">
        <v>2834</v>
      </c>
      <c r="G343" s="280">
        <v>1286</v>
      </c>
      <c r="H343" s="280">
        <v>1105</v>
      </c>
      <c r="I343" s="280">
        <v>2337</v>
      </c>
      <c r="J343" s="280">
        <v>5271</v>
      </c>
      <c r="K343" s="280">
        <v>4530</v>
      </c>
      <c r="L343" s="281">
        <f t="shared" si="5"/>
        <v>27752</v>
      </c>
    </row>
    <row r="344" spans="1:12" x14ac:dyDescent="0.25">
      <c r="A344" s="279" t="s">
        <v>460</v>
      </c>
      <c r="B344" s="280">
        <v>9797</v>
      </c>
      <c r="C344" s="280">
        <v>13113</v>
      </c>
      <c r="D344" s="280">
        <v>12690</v>
      </c>
      <c r="E344" s="280">
        <v>9986</v>
      </c>
      <c r="F344" s="280">
        <v>3320</v>
      </c>
      <c r="G344" s="280">
        <v>1653</v>
      </c>
      <c r="H344" s="280">
        <v>1575</v>
      </c>
      <c r="I344" s="280">
        <v>2009</v>
      </c>
      <c r="J344" s="280">
        <v>5324</v>
      </c>
      <c r="K344" s="280">
        <v>4147</v>
      </c>
      <c r="L344" s="281">
        <f t="shared" si="5"/>
        <v>35600</v>
      </c>
    </row>
    <row r="345" spans="1:12" x14ac:dyDescent="0.25">
      <c r="A345" s="279" t="s">
        <v>420</v>
      </c>
      <c r="B345" s="280">
        <v>8213</v>
      </c>
      <c r="C345" s="280">
        <v>6640</v>
      </c>
      <c r="D345" s="280">
        <v>8814</v>
      </c>
      <c r="E345" s="280">
        <v>9307</v>
      </c>
      <c r="F345" s="280">
        <v>5793</v>
      </c>
      <c r="G345" s="280">
        <v>2654</v>
      </c>
      <c r="H345" s="280">
        <v>1808</v>
      </c>
      <c r="I345" s="280">
        <v>1900</v>
      </c>
      <c r="J345" s="280">
        <v>8527</v>
      </c>
      <c r="K345" s="280">
        <v>4612</v>
      </c>
      <c r="L345" s="281">
        <f t="shared" si="5"/>
        <v>23667</v>
      </c>
    </row>
    <row r="346" spans="1:12" x14ac:dyDescent="0.25">
      <c r="A346" s="279" t="s">
        <v>286</v>
      </c>
      <c r="B346" s="280">
        <v>12871</v>
      </c>
      <c r="C346" s="280">
        <v>12315</v>
      </c>
      <c r="D346" s="280">
        <v>12508</v>
      </c>
      <c r="E346" s="280">
        <v>11486</v>
      </c>
      <c r="F346" s="280">
        <v>6802</v>
      </c>
      <c r="G346" s="280">
        <v>3872</v>
      </c>
      <c r="H346" s="280">
        <v>5697</v>
      </c>
      <c r="I346" s="280">
        <v>1419</v>
      </c>
      <c r="J346" s="280">
        <v>11425</v>
      </c>
      <c r="K346" s="280">
        <v>7955</v>
      </c>
      <c r="L346" s="281">
        <f t="shared" si="5"/>
        <v>37694</v>
      </c>
    </row>
    <row r="347" spans="1:12" x14ac:dyDescent="0.25">
      <c r="A347" s="279" t="s">
        <v>360</v>
      </c>
      <c r="B347" s="280">
        <v>8191</v>
      </c>
      <c r="C347" s="280">
        <v>8695</v>
      </c>
      <c r="D347" s="280">
        <v>8498</v>
      </c>
      <c r="E347" s="280">
        <v>7633</v>
      </c>
      <c r="F347" s="280">
        <v>2727</v>
      </c>
      <c r="G347" s="280">
        <v>664</v>
      </c>
      <c r="H347" s="280">
        <v>902</v>
      </c>
      <c r="I347" s="280">
        <v>1499</v>
      </c>
      <c r="J347" s="280">
        <v>5406</v>
      </c>
      <c r="K347" s="280">
        <v>4343</v>
      </c>
      <c r="L347" s="281">
        <f t="shared" si="5"/>
        <v>25384</v>
      </c>
    </row>
    <row r="348" spans="1:12" x14ac:dyDescent="0.25">
      <c r="A348" s="279" t="s">
        <v>311</v>
      </c>
      <c r="B348" s="280">
        <v>8452</v>
      </c>
      <c r="C348" s="280">
        <v>8269</v>
      </c>
      <c r="D348" s="280">
        <v>5705</v>
      </c>
      <c r="E348" s="280">
        <v>6426</v>
      </c>
      <c r="F348" s="280">
        <v>5387</v>
      </c>
      <c r="G348" s="280">
        <v>1404</v>
      </c>
      <c r="H348" s="280">
        <v>769</v>
      </c>
      <c r="I348" s="280">
        <v>1084</v>
      </c>
      <c r="J348" s="280">
        <v>5143</v>
      </c>
      <c r="K348" s="280">
        <v>3700</v>
      </c>
      <c r="L348" s="281">
        <f t="shared" si="5"/>
        <v>22426</v>
      </c>
    </row>
    <row r="349" spans="1:12" x14ac:dyDescent="0.25">
      <c r="A349" s="279" t="s">
        <v>182</v>
      </c>
      <c r="B349" s="280">
        <v>23810</v>
      </c>
      <c r="C349" s="280">
        <v>26163</v>
      </c>
      <c r="D349" s="280">
        <v>11687</v>
      </c>
      <c r="E349" s="280">
        <v>6239</v>
      </c>
      <c r="F349" s="280">
        <v>4207</v>
      </c>
      <c r="G349" s="280">
        <v>4582</v>
      </c>
      <c r="H349" s="280">
        <v>2954</v>
      </c>
      <c r="I349" s="280">
        <v>3451</v>
      </c>
      <c r="J349" s="280">
        <v>9297</v>
      </c>
      <c r="K349" s="280">
        <v>6331</v>
      </c>
      <c r="L349" s="281">
        <f t="shared" si="5"/>
        <v>61660</v>
      </c>
    </row>
  </sheetData>
  <sheetProtection password="E221" sheet="1" objects="1" scenarios="1"/>
  <autoFilter ref="A1:L3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L29"/>
  <sheetViews>
    <sheetView workbookViewId="0"/>
  </sheetViews>
  <sheetFormatPr defaultRowHeight="15" x14ac:dyDescent="0.25"/>
  <cols>
    <col min="1" max="1" width="2.42578125" customWidth="1"/>
    <col min="3" max="3" width="20.85546875" customWidth="1"/>
    <col min="4" max="4" width="14.85546875" customWidth="1"/>
    <col min="5" max="5" width="16.42578125" customWidth="1"/>
    <col min="6" max="6" width="16" customWidth="1"/>
    <col min="7" max="7" width="2.85546875" customWidth="1"/>
    <col min="9" max="9" width="15" customWidth="1"/>
    <col min="10" max="10" width="12.28515625" customWidth="1"/>
    <col min="11" max="11" width="13" customWidth="1"/>
    <col min="12" max="12" width="13.7109375" customWidth="1"/>
  </cols>
  <sheetData>
    <row r="2" spans="2:12" x14ac:dyDescent="0.25">
      <c r="B2" s="284" t="s">
        <v>4641</v>
      </c>
      <c r="C2" s="284"/>
      <c r="D2" s="284"/>
      <c r="E2" s="284"/>
      <c r="F2" s="284"/>
      <c r="H2" s="285" t="s">
        <v>4646</v>
      </c>
      <c r="I2" s="285"/>
      <c r="J2" s="285"/>
      <c r="K2" s="285"/>
      <c r="L2" s="285"/>
    </row>
    <row r="3" spans="2:12" s="265" customFormat="1" ht="45" customHeight="1" x14ac:dyDescent="0.25">
      <c r="B3" s="268" t="s">
        <v>4648</v>
      </c>
      <c r="C3" s="283" t="s">
        <v>4642</v>
      </c>
      <c r="D3" s="283"/>
      <c r="E3" s="283" t="s">
        <v>4643</v>
      </c>
      <c r="F3" s="283"/>
      <c r="H3" s="268" t="s">
        <v>4648</v>
      </c>
      <c r="I3" s="283" t="s">
        <v>4642</v>
      </c>
      <c r="J3" s="283"/>
      <c r="K3" s="283" t="s">
        <v>4643</v>
      </c>
      <c r="L3" s="283"/>
    </row>
    <row r="4" spans="2:12" x14ac:dyDescent="0.25">
      <c r="B4" s="260"/>
      <c r="C4" s="266" t="s">
        <v>17</v>
      </c>
      <c r="D4" s="263" t="s">
        <v>29</v>
      </c>
      <c r="E4" s="263" t="s">
        <v>4644</v>
      </c>
      <c r="F4" s="263" t="s">
        <v>4645</v>
      </c>
      <c r="H4" s="260"/>
      <c r="I4" s="266" t="s">
        <v>17</v>
      </c>
      <c r="J4" s="263" t="s">
        <v>29</v>
      </c>
      <c r="K4" s="263" t="s">
        <v>4644</v>
      </c>
      <c r="L4" s="263" t="s">
        <v>4645</v>
      </c>
    </row>
    <row r="5" spans="2:12" x14ac:dyDescent="0.25">
      <c r="B5" s="260">
        <v>1</v>
      </c>
      <c r="C5" s="261">
        <v>15140000</v>
      </c>
      <c r="D5" s="261">
        <v>0</v>
      </c>
      <c r="E5" s="262">
        <v>40000</v>
      </c>
      <c r="F5" s="262">
        <v>524000</v>
      </c>
      <c r="H5" s="260">
        <v>1</v>
      </c>
      <c r="I5" s="261">
        <v>1700000</v>
      </c>
      <c r="J5" s="261">
        <v>0</v>
      </c>
      <c r="K5" s="262">
        <v>353000</v>
      </c>
      <c r="L5" s="262">
        <v>4319000</v>
      </c>
    </row>
    <row r="6" spans="2:12" x14ac:dyDescent="0.25">
      <c r="B6" s="260">
        <v>2</v>
      </c>
      <c r="C6" s="261">
        <v>7212000</v>
      </c>
      <c r="D6" s="261">
        <v>0</v>
      </c>
      <c r="E6" s="262">
        <v>40000</v>
      </c>
      <c r="F6" s="262">
        <v>518000</v>
      </c>
      <c r="H6" s="260">
        <v>2</v>
      </c>
      <c r="I6" s="261">
        <v>687500</v>
      </c>
      <c r="J6" s="261">
        <v>0</v>
      </c>
      <c r="K6" s="262">
        <v>444000</v>
      </c>
      <c r="L6" s="262">
        <v>5347000</v>
      </c>
    </row>
    <row r="7" spans="2:12" x14ac:dyDescent="0.25">
      <c r="B7" s="260">
        <v>3</v>
      </c>
      <c r="C7" s="261">
        <v>2000000</v>
      </c>
      <c r="D7" s="261">
        <v>0</v>
      </c>
      <c r="E7" s="262">
        <v>25000</v>
      </c>
      <c r="F7" s="262">
        <v>321000</v>
      </c>
      <c r="H7" s="260">
        <v>3</v>
      </c>
      <c r="I7" s="261">
        <v>2225000</v>
      </c>
      <c r="J7" s="261">
        <v>0</v>
      </c>
      <c r="K7" s="262">
        <v>157000</v>
      </c>
      <c r="L7" s="262">
        <v>1889000</v>
      </c>
    </row>
    <row r="8" spans="2:12" x14ac:dyDescent="0.25">
      <c r="B8" s="260">
        <v>4</v>
      </c>
      <c r="C8" s="261">
        <v>14060000</v>
      </c>
      <c r="D8" s="261">
        <v>442500</v>
      </c>
      <c r="E8" s="262">
        <v>81000</v>
      </c>
      <c r="F8" s="262">
        <v>649000</v>
      </c>
      <c r="H8" s="260">
        <v>4</v>
      </c>
      <c r="I8" s="261">
        <v>900000</v>
      </c>
      <c r="J8" s="261">
        <v>2190000</v>
      </c>
      <c r="K8" s="262">
        <v>683000</v>
      </c>
      <c r="L8" s="262">
        <v>4871000</v>
      </c>
    </row>
    <row r="9" spans="2:12" x14ac:dyDescent="0.25">
      <c r="B9" s="260">
        <v>5</v>
      </c>
      <c r="C9" s="261">
        <v>7012000</v>
      </c>
      <c r="D9" s="261">
        <v>295500</v>
      </c>
      <c r="E9" s="262">
        <v>93000</v>
      </c>
      <c r="F9" s="262">
        <v>669000</v>
      </c>
      <c r="H9" s="260">
        <v>5</v>
      </c>
      <c r="I9" s="261">
        <v>487500</v>
      </c>
      <c r="J9" s="261">
        <v>1690000</v>
      </c>
      <c r="K9" s="262">
        <v>654000</v>
      </c>
      <c r="L9" s="262">
        <v>5174000</v>
      </c>
    </row>
    <row r="10" spans="2:12" x14ac:dyDescent="0.25">
      <c r="B10" s="260">
        <v>6</v>
      </c>
      <c r="C10" s="261">
        <v>6000</v>
      </c>
      <c r="D10" s="261">
        <v>147000</v>
      </c>
      <c r="E10" s="262">
        <v>1400489</v>
      </c>
      <c r="F10" s="262">
        <v>6344000</v>
      </c>
      <c r="H10" s="260">
        <v>6</v>
      </c>
      <c r="I10" s="261">
        <v>225000</v>
      </c>
      <c r="J10" s="261">
        <v>950000</v>
      </c>
      <c r="K10" s="262">
        <v>693000</v>
      </c>
      <c r="L10" s="262">
        <v>4824000</v>
      </c>
    </row>
    <row r="11" spans="2:12" x14ac:dyDescent="0.25">
      <c r="B11" s="260">
        <v>7</v>
      </c>
      <c r="C11" s="261">
        <v>14800000</v>
      </c>
      <c r="D11" s="261">
        <v>626500</v>
      </c>
      <c r="E11" s="262">
        <v>87000</v>
      </c>
      <c r="F11" s="262">
        <v>671000</v>
      </c>
      <c r="H11" s="260">
        <v>7</v>
      </c>
      <c r="I11" s="261">
        <v>1100000</v>
      </c>
      <c r="J11" s="261">
        <v>2130000</v>
      </c>
      <c r="K11" s="262">
        <v>558000</v>
      </c>
      <c r="L11" s="262">
        <v>3449000</v>
      </c>
    </row>
    <row r="12" spans="2:12" x14ac:dyDescent="0.25">
      <c r="B12" s="260">
        <v>8</v>
      </c>
      <c r="C12" s="261">
        <v>7200000</v>
      </c>
      <c r="D12" s="261">
        <v>375900</v>
      </c>
      <c r="E12" s="262">
        <v>97000</v>
      </c>
      <c r="F12" s="262">
        <v>708000</v>
      </c>
      <c r="H12" s="260">
        <v>8</v>
      </c>
      <c r="I12" s="261">
        <v>387500</v>
      </c>
      <c r="J12" s="261">
        <v>1630000</v>
      </c>
      <c r="K12" s="264">
        <v>603000</v>
      </c>
      <c r="L12" s="262">
        <v>4493000</v>
      </c>
    </row>
    <row r="13" spans="2:12" x14ac:dyDescent="0.25">
      <c r="B13" s="260">
        <v>9</v>
      </c>
      <c r="C13" s="261">
        <v>2000000</v>
      </c>
      <c r="D13" s="261">
        <v>227000</v>
      </c>
      <c r="E13" s="262">
        <v>149000</v>
      </c>
      <c r="F13" s="262">
        <v>757000</v>
      </c>
      <c r="H13" s="260">
        <v>9</v>
      </c>
      <c r="I13" s="261">
        <v>2225000</v>
      </c>
      <c r="J13" s="261">
        <v>980000</v>
      </c>
      <c r="K13" s="262">
        <v>321000</v>
      </c>
      <c r="L13" s="262">
        <v>2442000</v>
      </c>
    </row>
    <row r="14" spans="2:12" x14ac:dyDescent="0.25">
      <c r="B14" s="260">
        <v>10</v>
      </c>
      <c r="C14" s="261">
        <v>14860000</v>
      </c>
      <c r="D14" s="261">
        <v>697500</v>
      </c>
      <c r="E14" s="262">
        <f>92000</f>
        <v>92000</v>
      </c>
      <c r="F14" s="262">
        <v>676000</v>
      </c>
      <c r="H14" s="260">
        <v>10</v>
      </c>
      <c r="I14" s="261">
        <v>1700000</v>
      </c>
      <c r="J14" s="261">
        <v>3020000</v>
      </c>
      <c r="K14" s="262">
        <v>569000</v>
      </c>
      <c r="L14" s="262">
        <v>3523000</v>
      </c>
    </row>
    <row r="15" spans="2:12" x14ac:dyDescent="0.25">
      <c r="B15" s="260">
        <v>11</v>
      </c>
      <c r="C15" s="261">
        <v>7212000</v>
      </c>
      <c r="D15" s="261">
        <v>460500</v>
      </c>
      <c r="E15" s="262">
        <v>108000</v>
      </c>
      <c r="F15" s="262">
        <v>714000</v>
      </c>
      <c r="H15" s="260">
        <v>11</v>
      </c>
      <c r="I15" s="261">
        <v>687500</v>
      </c>
      <c r="J15" s="261">
        <v>2200000</v>
      </c>
      <c r="K15" s="262">
        <v>605000</v>
      </c>
      <c r="L15" s="262">
        <v>4132000</v>
      </c>
    </row>
    <row r="16" spans="2:12" x14ac:dyDescent="0.25">
      <c r="B16" s="260">
        <v>12</v>
      </c>
      <c r="C16" s="261">
        <v>2006000</v>
      </c>
      <c r="D16" s="261">
        <v>197000</v>
      </c>
      <c r="E16" s="267">
        <v>151000</v>
      </c>
      <c r="F16" s="262">
        <v>767000</v>
      </c>
      <c r="H16" s="260">
        <v>12</v>
      </c>
      <c r="I16" s="261">
        <v>2225000</v>
      </c>
      <c r="J16" s="261">
        <v>1180000</v>
      </c>
      <c r="K16" s="267">
        <v>337000</v>
      </c>
      <c r="L16" s="262">
        <v>2361000</v>
      </c>
    </row>
    <row r="18" spans="2:6" x14ac:dyDescent="0.25">
      <c r="B18" s="286" t="s">
        <v>4647</v>
      </c>
      <c r="C18" s="286"/>
      <c r="D18" s="286"/>
      <c r="E18" s="286"/>
      <c r="F18" s="286"/>
    </row>
    <row r="19" spans="2:6" s="265" customFormat="1" ht="34.5" customHeight="1" x14ac:dyDescent="0.25">
      <c r="B19" s="268" t="s">
        <v>4648</v>
      </c>
      <c r="C19" s="283" t="s">
        <v>4642</v>
      </c>
      <c r="D19" s="283"/>
      <c r="E19" s="283" t="s">
        <v>4643</v>
      </c>
      <c r="F19" s="283"/>
    </row>
    <row r="20" spans="2:6" x14ac:dyDescent="0.25">
      <c r="B20" s="260"/>
      <c r="C20" s="266" t="s">
        <v>17</v>
      </c>
      <c r="D20" s="263" t="s">
        <v>29</v>
      </c>
      <c r="E20" s="263" t="s">
        <v>4644</v>
      </c>
      <c r="F20" s="263" t="s">
        <v>4645</v>
      </c>
    </row>
    <row r="21" spans="2:6" x14ac:dyDescent="0.25">
      <c r="B21" s="260">
        <v>1</v>
      </c>
      <c r="C21" s="261">
        <v>1200000</v>
      </c>
      <c r="D21" s="261">
        <v>0</v>
      </c>
      <c r="E21" s="262">
        <v>295000</v>
      </c>
      <c r="F21" s="262">
        <v>3134000</v>
      </c>
    </row>
    <row r="22" spans="2:6" x14ac:dyDescent="0.25">
      <c r="B22" s="260">
        <v>2</v>
      </c>
      <c r="C22" s="261">
        <v>720000</v>
      </c>
      <c r="D22" s="261">
        <v>0</v>
      </c>
      <c r="E22" s="262">
        <v>295000</v>
      </c>
      <c r="F22" s="262">
        <v>3134000</v>
      </c>
    </row>
    <row r="23" spans="2:6" x14ac:dyDescent="0.25">
      <c r="B23" s="260">
        <v>3</v>
      </c>
      <c r="C23" s="261">
        <v>480000</v>
      </c>
      <c r="D23" s="261">
        <v>0</v>
      </c>
      <c r="E23" s="262">
        <v>295000</v>
      </c>
      <c r="F23" s="262">
        <v>3134000</v>
      </c>
    </row>
    <row r="24" spans="2:6" x14ac:dyDescent="0.25">
      <c r="B24" s="260">
        <v>4</v>
      </c>
      <c r="C24" s="261">
        <v>1200000</v>
      </c>
      <c r="D24" s="261">
        <v>375000</v>
      </c>
      <c r="E24" s="262">
        <v>655000</v>
      </c>
      <c r="F24" s="262">
        <v>3009000</v>
      </c>
    </row>
    <row r="25" spans="2:6" x14ac:dyDescent="0.25">
      <c r="B25" s="260">
        <v>5</v>
      </c>
      <c r="C25" s="261">
        <v>720000</v>
      </c>
      <c r="D25" s="261">
        <v>200000</v>
      </c>
      <c r="E25" s="262">
        <v>624000</v>
      </c>
      <c r="F25" s="262">
        <v>3021000</v>
      </c>
    </row>
    <row r="26" spans="2:6" x14ac:dyDescent="0.25">
      <c r="B26" s="260">
        <v>6</v>
      </c>
      <c r="C26" s="261">
        <v>480000</v>
      </c>
      <c r="D26" s="261">
        <v>150000</v>
      </c>
      <c r="E26" s="262">
        <v>655000</v>
      </c>
      <c r="F26" s="262">
        <v>3009000</v>
      </c>
    </row>
    <row r="27" spans="2:6" x14ac:dyDescent="0.25">
      <c r="B27" s="260">
        <v>7</v>
      </c>
      <c r="C27" s="261">
        <v>0</v>
      </c>
      <c r="D27" s="261">
        <v>375000</v>
      </c>
      <c r="E27" s="262">
        <v>1808000</v>
      </c>
      <c r="F27" s="262">
        <v>2500000</v>
      </c>
    </row>
    <row r="28" spans="2:6" x14ac:dyDescent="0.25">
      <c r="B28" s="260">
        <v>8</v>
      </c>
      <c r="C28" s="261">
        <v>0</v>
      </c>
      <c r="D28" s="261">
        <v>200000</v>
      </c>
      <c r="E28" s="262">
        <v>1808000</v>
      </c>
      <c r="F28" s="262">
        <v>2500000</v>
      </c>
    </row>
    <row r="29" spans="2:6" x14ac:dyDescent="0.25">
      <c r="B29" s="260">
        <v>9</v>
      </c>
      <c r="C29" s="261">
        <v>0</v>
      </c>
      <c r="D29" s="261">
        <v>150000</v>
      </c>
      <c r="E29" s="262">
        <v>1808000</v>
      </c>
      <c r="F29" s="262">
        <v>2500000</v>
      </c>
    </row>
  </sheetData>
  <sheetProtection password="E221" sheet="1" objects="1" scenarios="1"/>
  <mergeCells count="9">
    <mergeCell ref="C19:D19"/>
    <mergeCell ref="E19:F19"/>
    <mergeCell ref="B2:F2"/>
    <mergeCell ref="H2:L2"/>
    <mergeCell ref="B18:F18"/>
    <mergeCell ref="C3:D3"/>
    <mergeCell ref="E3:F3"/>
    <mergeCell ref="I3:J3"/>
    <mergeCell ref="K3:L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J37"/>
  <sheetViews>
    <sheetView showGridLines="0" zoomScale="70" zoomScaleNormal="70" workbookViewId="0"/>
  </sheetViews>
  <sheetFormatPr defaultColWidth="9.140625" defaultRowHeight="12.75" x14ac:dyDescent="0.2"/>
  <cols>
    <col min="1" max="1" width="9.140625" style="25"/>
    <col min="2" max="2" width="20.28515625" style="21" customWidth="1"/>
    <col min="3" max="3" width="40.42578125" style="22" customWidth="1"/>
    <col min="4" max="5" width="16.140625" style="24" customWidth="1"/>
    <col min="6" max="6" width="22.85546875" style="23" customWidth="1"/>
    <col min="7" max="7" width="3" style="25" customWidth="1"/>
    <col min="8" max="8" width="41.28515625" style="66" customWidth="1"/>
    <col min="9" max="9" width="36.140625" style="25" customWidth="1"/>
    <col min="10" max="16384" width="9.140625" style="25"/>
  </cols>
  <sheetData>
    <row r="2" spans="2:10" ht="23.25" x14ac:dyDescent="0.35">
      <c r="B2" s="201" t="s">
        <v>4594</v>
      </c>
    </row>
    <row r="3" spans="2:10" s="7" customFormat="1" ht="31.5" x14ac:dyDescent="0.25">
      <c r="B3" s="3" t="s">
        <v>12</v>
      </c>
      <c r="C3" s="4" t="s">
        <v>13</v>
      </c>
      <c r="D3" s="5" t="s">
        <v>4597</v>
      </c>
      <c r="E3" s="5" t="s">
        <v>14</v>
      </c>
      <c r="F3" s="6" t="s">
        <v>15</v>
      </c>
      <c r="H3" s="206" t="s">
        <v>474</v>
      </c>
    </row>
    <row r="4" spans="2:10" s="17" customFormat="1" ht="20.100000000000001" customHeight="1" x14ac:dyDescent="0.2">
      <c r="B4" s="8" t="s">
        <v>23</v>
      </c>
      <c r="C4" s="9" t="s">
        <v>6</v>
      </c>
      <c r="D4" s="15">
        <v>12</v>
      </c>
      <c r="E4" s="15" t="s">
        <v>17</v>
      </c>
      <c r="F4" s="11" t="s">
        <v>25</v>
      </c>
      <c r="H4" s="64" t="s">
        <v>71</v>
      </c>
    </row>
    <row r="5" spans="2:10" s="17" customFormat="1" ht="20.100000000000001" customHeight="1" x14ac:dyDescent="0.2">
      <c r="B5" s="8" t="s">
        <v>37</v>
      </c>
      <c r="C5" s="9" t="s">
        <v>7</v>
      </c>
      <c r="D5" s="15">
        <v>20</v>
      </c>
      <c r="E5" s="15" t="s">
        <v>17</v>
      </c>
      <c r="F5" s="11" t="s">
        <v>39</v>
      </c>
      <c r="H5" s="64" t="s">
        <v>475</v>
      </c>
    </row>
    <row r="6" spans="2:10" s="17" customFormat="1" ht="20.100000000000001" customHeight="1" x14ac:dyDescent="0.2">
      <c r="B6" s="8" t="s">
        <v>16</v>
      </c>
      <c r="C6" s="9" t="s">
        <v>0</v>
      </c>
      <c r="D6" s="14">
        <v>40</v>
      </c>
      <c r="E6" s="15" t="s">
        <v>17</v>
      </c>
      <c r="F6" s="16" t="s">
        <v>18</v>
      </c>
      <c r="H6" s="64" t="s">
        <v>71</v>
      </c>
    </row>
    <row r="7" spans="2:10" s="17" customFormat="1" ht="20.100000000000001" customHeight="1" x14ac:dyDescent="0.2">
      <c r="B7" s="8" t="s">
        <v>46</v>
      </c>
      <c r="C7" s="10" t="s">
        <v>47</v>
      </c>
      <c r="D7" s="15">
        <v>45</v>
      </c>
      <c r="E7" s="15" t="s">
        <v>17</v>
      </c>
      <c r="F7" s="11" t="s">
        <v>18</v>
      </c>
      <c r="H7" s="64"/>
    </row>
    <row r="8" spans="2:10" s="17" customFormat="1" ht="20.100000000000001" customHeight="1" x14ac:dyDescent="0.2">
      <c r="B8" s="8" t="s">
        <v>20</v>
      </c>
      <c r="C8" s="9" t="s">
        <v>21</v>
      </c>
      <c r="D8" s="14">
        <v>65</v>
      </c>
      <c r="E8" s="15" t="s">
        <v>17</v>
      </c>
      <c r="F8" s="11" t="s">
        <v>18</v>
      </c>
      <c r="H8" s="64"/>
    </row>
    <row r="9" spans="2:10" x14ac:dyDescent="0.2">
      <c r="H9" s="65"/>
    </row>
    <row r="10" spans="2:10" s="17" customFormat="1" ht="20.100000000000001" customHeight="1" x14ac:dyDescent="0.2">
      <c r="B10" s="8" t="s">
        <v>26</v>
      </c>
      <c r="C10" s="9" t="s">
        <v>27</v>
      </c>
      <c r="D10" s="15">
        <v>1</v>
      </c>
      <c r="E10" s="15" t="s">
        <v>29</v>
      </c>
      <c r="F10" s="11" t="s">
        <v>30</v>
      </c>
      <c r="H10" s="64" t="s">
        <v>71</v>
      </c>
      <c r="J10" s="19"/>
    </row>
    <row r="11" spans="2:10" s="17" customFormat="1" ht="20.100000000000001" customHeight="1" x14ac:dyDescent="0.2">
      <c r="B11" s="8" t="s">
        <v>43</v>
      </c>
      <c r="C11" s="9" t="s">
        <v>44</v>
      </c>
      <c r="D11" s="15">
        <v>2</v>
      </c>
      <c r="E11" s="15" t="s">
        <v>29</v>
      </c>
      <c r="F11" s="11" t="s">
        <v>30</v>
      </c>
      <c r="H11" s="64"/>
    </row>
    <row r="12" spans="2:10" s="17" customFormat="1" ht="20.100000000000001" customHeight="1" x14ac:dyDescent="0.2">
      <c r="B12" s="158" t="s">
        <v>45</v>
      </c>
      <c r="C12" s="159" t="s">
        <v>4536</v>
      </c>
      <c r="D12" s="160">
        <v>2</v>
      </c>
      <c r="E12" s="160" t="s">
        <v>29</v>
      </c>
      <c r="F12" s="11" t="s">
        <v>30</v>
      </c>
      <c r="H12" s="157"/>
    </row>
    <row r="13" spans="2:10" s="17" customFormat="1" ht="20.100000000000001" customHeight="1" x14ac:dyDescent="0.2">
      <c r="B13" s="8" t="s">
        <v>31</v>
      </c>
      <c r="C13" s="9" t="s">
        <v>32</v>
      </c>
      <c r="D13" s="15">
        <v>4</v>
      </c>
      <c r="E13" s="15" t="s">
        <v>29</v>
      </c>
      <c r="F13" s="11" t="s">
        <v>30</v>
      </c>
      <c r="H13" s="64" t="s">
        <v>4535</v>
      </c>
    </row>
    <row r="14" spans="2:10" s="17" customFormat="1" ht="20.100000000000001" customHeight="1" x14ac:dyDescent="0.2">
      <c r="B14" s="8" t="s">
        <v>34</v>
      </c>
      <c r="C14" s="9" t="s">
        <v>35</v>
      </c>
      <c r="D14" s="15">
        <v>5</v>
      </c>
      <c r="E14" s="15" t="s">
        <v>29</v>
      </c>
      <c r="F14" s="11" t="s">
        <v>30</v>
      </c>
      <c r="H14" s="64"/>
    </row>
    <row r="15" spans="2:10" s="17" customFormat="1" ht="20.100000000000001" customHeight="1" x14ac:dyDescent="0.2">
      <c r="B15" s="8" t="s">
        <v>40</v>
      </c>
      <c r="C15" s="9" t="s">
        <v>41</v>
      </c>
      <c r="D15" s="15">
        <v>5</v>
      </c>
      <c r="E15" s="15" t="s">
        <v>29</v>
      </c>
      <c r="F15" s="11" t="s">
        <v>30</v>
      </c>
      <c r="H15" s="64"/>
    </row>
    <row r="16" spans="2:10" x14ac:dyDescent="0.2">
      <c r="H16" s="65"/>
    </row>
    <row r="17" spans="2:9" s="17" customFormat="1" ht="20.100000000000001" customHeight="1" x14ac:dyDescent="0.2">
      <c r="B17" s="8" t="s">
        <v>49</v>
      </c>
      <c r="C17" s="9" t="s">
        <v>4537</v>
      </c>
      <c r="D17" s="15">
        <v>2</v>
      </c>
      <c r="E17" s="15" t="s">
        <v>29</v>
      </c>
      <c r="F17" s="11" t="s">
        <v>51</v>
      </c>
      <c r="H17" s="64" t="s">
        <v>71</v>
      </c>
    </row>
    <row r="18" spans="2:9" s="17" customFormat="1" ht="20.100000000000001" customHeight="1" x14ac:dyDescent="0.2">
      <c r="B18" s="8" t="s">
        <v>67</v>
      </c>
      <c r="C18" s="9" t="s">
        <v>68</v>
      </c>
      <c r="D18" s="15">
        <v>2</v>
      </c>
      <c r="E18" s="15" t="s">
        <v>29</v>
      </c>
      <c r="F18" s="11" t="s">
        <v>51</v>
      </c>
      <c r="H18" s="64" t="s">
        <v>71</v>
      </c>
    </row>
    <row r="19" spans="2:9" s="17" customFormat="1" ht="20.100000000000001" customHeight="1" x14ac:dyDescent="0.2">
      <c r="B19" s="8" t="s">
        <v>63</v>
      </c>
      <c r="C19" s="9" t="s">
        <v>64</v>
      </c>
      <c r="D19" s="15">
        <v>5</v>
      </c>
      <c r="E19" s="15" t="s">
        <v>29</v>
      </c>
      <c r="F19" s="11" t="s">
        <v>51</v>
      </c>
      <c r="H19" s="64"/>
    </row>
    <row r="20" spans="2:9" s="17" customFormat="1" ht="20.100000000000001" customHeight="1" x14ac:dyDescent="0.2">
      <c r="B20" s="8" t="s">
        <v>57</v>
      </c>
      <c r="C20" s="9" t="s">
        <v>58</v>
      </c>
      <c r="D20" s="15">
        <v>10</v>
      </c>
      <c r="E20" s="15" t="s">
        <v>29</v>
      </c>
      <c r="F20" s="11" t="s">
        <v>51</v>
      </c>
      <c r="H20" s="64"/>
    </row>
    <row r="21" spans="2:9" s="17" customFormat="1" ht="20.100000000000001" customHeight="1" x14ac:dyDescent="0.2">
      <c r="B21" s="8" t="s">
        <v>60</v>
      </c>
      <c r="C21" s="9" t="s">
        <v>61</v>
      </c>
      <c r="D21" s="12">
        <v>15</v>
      </c>
      <c r="E21" s="15" t="s">
        <v>29</v>
      </c>
      <c r="F21" s="11" t="s">
        <v>51</v>
      </c>
      <c r="H21" s="64"/>
    </row>
    <row r="22" spans="2:9" s="17" customFormat="1" ht="20.100000000000001" customHeight="1" x14ac:dyDescent="0.2">
      <c r="B22" s="8" t="s">
        <v>52</v>
      </c>
      <c r="C22" s="9" t="s">
        <v>53</v>
      </c>
      <c r="D22" s="15">
        <v>30</v>
      </c>
      <c r="E22" s="15" t="s">
        <v>29</v>
      </c>
      <c r="F22" s="11" t="s">
        <v>51</v>
      </c>
      <c r="H22" s="64"/>
    </row>
    <row r="25" spans="2:9" ht="23.25" x14ac:dyDescent="0.35">
      <c r="B25" s="201" t="s">
        <v>4598</v>
      </c>
    </row>
    <row r="26" spans="2:9" s="7" customFormat="1" ht="32.25" customHeight="1" x14ac:dyDescent="0.25">
      <c r="B26" s="202" t="s">
        <v>12</v>
      </c>
      <c r="C26" s="203" t="s">
        <v>13</v>
      </c>
      <c r="D26" s="5" t="s">
        <v>4597</v>
      </c>
      <c r="E26" s="204" t="s">
        <v>14</v>
      </c>
      <c r="F26" s="205" t="s">
        <v>15</v>
      </c>
      <c r="H26" s="206" t="s">
        <v>474</v>
      </c>
      <c r="I26" s="206" t="s">
        <v>4595</v>
      </c>
    </row>
    <row r="27" spans="2:9" ht="20.100000000000001" customHeight="1" x14ac:dyDescent="0.2">
      <c r="B27" s="207" t="s">
        <v>22</v>
      </c>
      <c r="C27" s="208" t="s">
        <v>4541</v>
      </c>
      <c r="D27" s="156">
        <v>3</v>
      </c>
      <c r="E27" s="156" t="s">
        <v>17</v>
      </c>
      <c r="F27" s="209" t="s">
        <v>25</v>
      </c>
      <c r="H27" s="210" t="s">
        <v>71</v>
      </c>
      <c r="I27" s="211" t="s">
        <v>71</v>
      </c>
    </row>
    <row r="28" spans="2:9" ht="20.100000000000001" customHeight="1" x14ac:dyDescent="0.2">
      <c r="B28" s="212" t="s">
        <v>19</v>
      </c>
      <c r="C28" s="151" t="s">
        <v>4538</v>
      </c>
      <c r="D28" s="153">
        <v>3</v>
      </c>
      <c r="E28" s="153" t="s">
        <v>17</v>
      </c>
      <c r="F28" s="152" t="s">
        <v>18</v>
      </c>
      <c r="H28" s="210" t="s">
        <v>71</v>
      </c>
      <c r="I28" s="211"/>
    </row>
    <row r="29" spans="2:9" ht="20.100000000000001" customHeight="1" x14ac:dyDescent="0.2">
      <c r="B29" s="207" t="s">
        <v>20</v>
      </c>
      <c r="C29" s="213" t="s">
        <v>21</v>
      </c>
      <c r="D29" s="156">
        <v>16</v>
      </c>
      <c r="E29" s="156" t="s">
        <v>17</v>
      </c>
      <c r="F29" s="209" t="s">
        <v>18</v>
      </c>
      <c r="H29" s="210"/>
      <c r="I29" s="211" t="s">
        <v>71</v>
      </c>
    </row>
    <row r="30" spans="2:9" ht="20.100000000000001" customHeight="1" x14ac:dyDescent="0.2">
      <c r="B30" s="207"/>
      <c r="C30" s="213"/>
      <c r="D30" s="156"/>
      <c r="E30" s="156"/>
      <c r="F30" s="209"/>
      <c r="H30" s="210"/>
      <c r="I30" s="211"/>
    </row>
    <row r="31" spans="2:9" ht="20.100000000000001" customHeight="1" x14ac:dyDescent="0.2">
      <c r="B31" s="207" t="s">
        <v>71</v>
      </c>
      <c r="C31" s="213" t="s">
        <v>4552</v>
      </c>
      <c r="D31" s="156">
        <v>4</v>
      </c>
      <c r="E31" s="156" t="s">
        <v>29</v>
      </c>
      <c r="F31" s="209" t="s">
        <v>4596</v>
      </c>
      <c r="H31" s="210" t="s">
        <v>71</v>
      </c>
      <c r="I31" s="211" t="s">
        <v>71</v>
      </c>
    </row>
    <row r="32" spans="2:9" ht="20.100000000000001" customHeight="1" x14ac:dyDescent="0.2">
      <c r="B32" s="207"/>
      <c r="C32" s="213"/>
      <c r="D32" s="156"/>
      <c r="E32" s="156"/>
      <c r="F32" s="209"/>
      <c r="H32" s="210"/>
      <c r="I32" s="211"/>
    </row>
    <row r="33" spans="2:9" ht="20.100000000000001" customHeight="1" x14ac:dyDescent="0.2">
      <c r="B33" s="207" t="s">
        <v>56</v>
      </c>
      <c r="C33" s="213" t="s">
        <v>4551</v>
      </c>
      <c r="D33" s="156">
        <v>2</v>
      </c>
      <c r="E33" s="156" t="s">
        <v>29</v>
      </c>
      <c r="F33" s="209" t="s">
        <v>51</v>
      </c>
      <c r="H33" s="210" t="s">
        <v>71</v>
      </c>
      <c r="I33" s="211" t="s">
        <v>71</v>
      </c>
    </row>
    <row r="34" spans="2:9" ht="20.100000000000001" customHeight="1" x14ac:dyDescent="0.2">
      <c r="B34" s="212" t="s">
        <v>67</v>
      </c>
      <c r="C34" s="150" t="s">
        <v>68</v>
      </c>
      <c r="D34" s="153">
        <v>2</v>
      </c>
      <c r="E34" s="153" t="s">
        <v>29</v>
      </c>
      <c r="F34" s="152" t="s">
        <v>51</v>
      </c>
      <c r="H34" s="210" t="s">
        <v>71</v>
      </c>
      <c r="I34" s="211"/>
    </row>
    <row r="35" spans="2:9" ht="20.100000000000001" customHeight="1" x14ac:dyDescent="0.2">
      <c r="B35" s="214" t="s">
        <v>72</v>
      </c>
      <c r="C35" s="215" t="s">
        <v>4554</v>
      </c>
      <c r="D35" s="216">
        <v>2</v>
      </c>
      <c r="E35" s="216" t="s">
        <v>29</v>
      </c>
      <c r="F35" s="217" t="s">
        <v>51</v>
      </c>
      <c r="H35" s="210" t="s">
        <v>71</v>
      </c>
      <c r="I35" s="211" t="s">
        <v>71</v>
      </c>
    </row>
    <row r="36" spans="2:9" ht="20.100000000000001" customHeight="1" x14ac:dyDescent="0.2">
      <c r="B36" s="212" t="s">
        <v>57</v>
      </c>
      <c r="C36" s="150" t="s">
        <v>58</v>
      </c>
      <c r="D36" s="153">
        <v>3</v>
      </c>
      <c r="E36" s="153" t="s">
        <v>29</v>
      </c>
      <c r="F36" s="152" t="s">
        <v>51</v>
      </c>
      <c r="H36" s="210"/>
      <c r="I36" s="211"/>
    </row>
    <row r="37" spans="2:9" ht="20.100000000000001" customHeight="1" x14ac:dyDescent="0.2">
      <c r="B37" s="218" t="s">
        <v>55</v>
      </c>
      <c r="C37" s="219" t="s">
        <v>4569</v>
      </c>
      <c r="D37" s="220">
        <v>4</v>
      </c>
      <c r="E37" s="220" t="s">
        <v>29</v>
      </c>
      <c r="F37" s="221" t="s">
        <v>51</v>
      </c>
      <c r="H37" s="210"/>
      <c r="I37" s="211" t="s">
        <v>71</v>
      </c>
    </row>
  </sheetData>
  <sheetProtection password="E221" sheet="1" objects="1" scenarios="1"/>
  <dataValidations count="3">
    <dataValidation type="list" allowBlank="1" showInputMessage="1" showErrorMessage="1" errorTitle="DecayError" error="Please select a valid decay type from the list" promptTitle="DecayType" prompt="Please select a decay type" sqref="F4:F8 F17:F22 F10:F15 F27 F29:F36">
      <formula1>INDIRECT("DecayCurv[DecayType]")</formula1>
    </dataValidation>
    <dataValidation type="list" allowBlank="1" showInputMessage="1" showErrorMessage="1" sqref="E4:E8 E10:E15 E17:E22 E27:E37">
      <formula1>"Capital, Revenue"</formula1>
    </dataValidation>
    <dataValidation allowBlank="1" showInputMessage="1" showErrorMessage="1" errorTitle="DecayError" error="Please select a valid decay type from the list" promptTitle="DecayType" prompt="Please select a decay type" sqref="F28 F37"/>
  </dataValidations>
  <pageMargins left="0.7" right="0.7" top="0.75" bottom="0.75" header="0.3" footer="0.3"/>
  <pageSetup paperSize="9" orientation="portrait" verticalDpi="0" r:id="rId1"/>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37"/>
  <sheetViews>
    <sheetView showGridLines="0" workbookViewId="0"/>
  </sheetViews>
  <sheetFormatPr defaultRowHeight="15" x14ac:dyDescent="0.25"/>
  <cols>
    <col min="1" max="1" width="38.28515625" style="56" customWidth="1" collapsed="1"/>
    <col min="2" max="2" width="17.140625" style="56" customWidth="1" collapsed="1"/>
    <col min="3" max="16384" width="9.140625" style="56"/>
  </cols>
  <sheetData>
    <row r="1" spans="1:2" ht="15.75" x14ac:dyDescent="0.25">
      <c r="A1" s="73" t="s">
        <v>499</v>
      </c>
    </row>
    <row r="2" spans="1:2" x14ac:dyDescent="0.25">
      <c r="A2" s="74" t="s">
        <v>500</v>
      </c>
    </row>
    <row r="4" spans="1:2" x14ac:dyDescent="0.25">
      <c r="A4" s="282" t="s">
        <v>501</v>
      </c>
      <c r="B4" s="282" t="s">
        <v>502</v>
      </c>
    </row>
    <row r="5" spans="1:2" x14ac:dyDescent="0.25">
      <c r="A5" s="282" t="s">
        <v>503</v>
      </c>
      <c r="B5" s="282" t="s">
        <v>504</v>
      </c>
    </row>
    <row r="6" spans="1:2" x14ac:dyDescent="0.25">
      <c r="A6" s="282" t="s">
        <v>505</v>
      </c>
      <c r="B6" s="282">
        <v>2011</v>
      </c>
    </row>
    <row r="7" spans="1:2" x14ac:dyDescent="0.25">
      <c r="A7" s="282" t="s">
        <v>506</v>
      </c>
      <c r="B7" s="282" t="s">
        <v>509</v>
      </c>
    </row>
    <row r="9" spans="1:2" ht="65.099999999999994" customHeight="1" x14ac:dyDescent="0.25">
      <c r="A9" s="277" t="s">
        <v>424</v>
      </c>
      <c r="B9" s="278" t="s">
        <v>507</v>
      </c>
    </row>
    <row r="10" spans="1:2" x14ac:dyDescent="0.25">
      <c r="A10" s="279" t="s">
        <v>198</v>
      </c>
      <c r="B10" s="280">
        <v>2284</v>
      </c>
    </row>
    <row r="11" spans="1:2" x14ac:dyDescent="0.25">
      <c r="A11" s="279" t="s">
        <v>350</v>
      </c>
      <c r="B11" s="280">
        <v>9841</v>
      </c>
    </row>
    <row r="12" spans="1:2" x14ac:dyDescent="0.25">
      <c r="A12" s="279" t="s">
        <v>231</v>
      </c>
      <c r="B12" s="280">
        <v>1990</v>
      </c>
    </row>
    <row r="13" spans="1:2" x14ac:dyDescent="0.25">
      <c r="A13" s="279" t="s">
        <v>252</v>
      </c>
      <c r="B13" s="280">
        <v>3098</v>
      </c>
    </row>
    <row r="14" spans="1:2" x14ac:dyDescent="0.25">
      <c r="A14" s="279" t="s">
        <v>349</v>
      </c>
      <c r="B14" s="280">
        <v>6482</v>
      </c>
    </row>
    <row r="15" spans="1:2" x14ac:dyDescent="0.25">
      <c r="A15" s="279" t="s">
        <v>294</v>
      </c>
      <c r="B15" s="280">
        <v>2736</v>
      </c>
    </row>
    <row r="16" spans="1:2" x14ac:dyDescent="0.25">
      <c r="A16" s="279" t="s">
        <v>230</v>
      </c>
      <c r="B16" s="280">
        <v>4149</v>
      </c>
    </row>
    <row r="17" spans="1:2" x14ac:dyDescent="0.25">
      <c r="A17" s="279" t="s">
        <v>152</v>
      </c>
      <c r="B17" s="280">
        <v>3987</v>
      </c>
    </row>
    <row r="18" spans="1:2" x14ac:dyDescent="0.25">
      <c r="A18" s="279" t="s">
        <v>114</v>
      </c>
      <c r="B18" s="280">
        <v>5501</v>
      </c>
    </row>
    <row r="19" spans="1:2" x14ac:dyDescent="0.25">
      <c r="A19" s="279" t="s">
        <v>101</v>
      </c>
      <c r="B19" s="280">
        <v>4076</v>
      </c>
    </row>
    <row r="20" spans="1:2" x14ac:dyDescent="0.25">
      <c r="A20" s="279" t="s">
        <v>121</v>
      </c>
      <c r="B20" s="280">
        <v>2932</v>
      </c>
    </row>
    <row r="21" spans="1:2" x14ac:dyDescent="0.25">
      <c r="A21" s="279" t="s">
        <v>142</v>
      </c>
      <c r="B21" s="280">
        <v>5534</v>
      </c>
    </row>
    <row r="22" spans="1:2" x14ac:dyDescent="0.25">
      <c r="A22" s="279" t="s">
        <v>266</v>
      </c>
      <c r="B22" s="280">
        <v>4092</v>
      </c>
    </row>
    <row r="23" spans="1:2" x14ac:dyDescent="0.25">
      <c r="A23" s="279" t="s">
        <v>222</v>
      </c>
      <c r="B23" s="280">
        <v>2784</v>
      </c>
    </row>
    <row r="24" spans="1:2" x14ac:dyDescent="0.25">
      <c r="A24" s="279" t="s">
        <v>323</v>
      </c>
      <c r="B24" s="280">
        <v>7687</v>
      </c>
    </row>
    <row r="25" spans="1:2" x14ac:dyDescent="0.25">
      <c r="A25" s="279" t="s">
        <v>305</v>
      </c>
      <c r="B25" s="280">
        <v>6701</v>
      </c>
    </row>
    <row r="26" spans="1:2" x14ac:dyDescent="0.25">
      <c r="A26" s="279" t="s">
        <v>236</v>
      </c>
      <c r="B26" s="280">
        <v>2820</v>
      </c>
    </row>
    <row r="27" spans="1:2" x14ac:dyDescent="0.25">
      <c r="A27" s="279" t="s">
        <v>247</v>
      </c>
      <c r="B27" s="280">
        <v>4552</v>
      </c>
    </row>
    <row r="28" spans="1:2" x14ac:dyDescent="0.25">
      <c r="A28" s="279" t="s">
        <v>389</v>
      </c>
      <c r="B28" s="280">
        <v>1920</v>
      </c>
    </row>
    <row r="29" spans="1:2" x14ac:dyDescent="0.25">
      <c r="A29" s="279" t="s">
        <v>317</v>
      </c>
      <c r="B29" s="280">
        <v>1437</v>
      </c>
    </row>
    <row r="30" spans="1:2" x14ac:dyDescent="0.25">
      <c r="A30" s="279" t="s">
        <v>302</v>
      </c>
      <c r="B30" s="280">
        <v>2066</v>
      </c>
    </row>
    <row r="31" spans="1:2" x14ac:dyDescent="0.25">
      <c r="A31" s="279" t="s">
        <v>401</v>
      </c>
      <c r="B31" s="280">
        <v>1385</v>
      </c>
    </row>
    <row r="32" spans="1:2" x14ac:dyDescent="0.25">
      <c r="A32" s="279" t="s">
        <v>378</v>
      </c>
      <c r="B32" s="280">
        <v>991</v>
      </c>
    </row>
    <row r="33" spans="1:2" x14ac:dyDescent="0.25">
      <c r="A33" s="279" t="s">
        <v>385</v>
      </c>
      <c r="B33" s="280">
        <v>1907</v>
      </c>
    </row>
    <row r="34" spans="1:2" x14ac:dyDescent="0.25">
      <c r="A34" s="279" t="s">
        <v>164</v>
      </c>
      <c r="B34" s="280">
        <v>6495</v>
      </c>
    </row>
    <row r="35" spans="1:2" x14ac:dyDescent="0.25">
      <c r="A35" s="279" t="s">
        <v>146</v>
      </c>
      <c r="B35" s="280">
        <v>4233</v>
      </c>
    </row>
    <row r="36" spans="1:2" x14ac:dyDescent="0.25">
      <c r="A36" s="279" t="s">
        <v>138</v>
      </c>
      <c r="B36" s="280">
        <v>10558</v>
      </c>
    </row>
    <row r="37" spans="1:2" x14ac:dyDescent="0.25">
      <c r="A37" s="279" t="s">
        <v>149</v>
      </c>
      <c r="B37" s="280">
        <v>6069</v>
      </c>
    </row>
    <row r="38" spans="1:2" x14ac:dyDescent="0.25">
      <c r="A38" s="279" t="s">
        <v>165</v>
      </c>
      <c r="B38" s="280">
        <v>4971</v>
      </c>
    </row>
    <row r="39" spans="1:2" x14ac:dyDescent="0.25">
      <c r="A39" s="279" t="s">
        <v>154</v>
      </c>
      <c r="B39" s="280">
        <v>4865</v>
      </c>
    </row>
    <row r="40" spans="1:2" x14ac:dyDescent="0.25">
      <c r="A40" s="279" t="s">
        <v>126</v>
      </c>
      <c r="B40" s="280">
        <v>6036</v>
      </c>
    </row>
    <row r="41" spans="1:2" x14ac:dyDescent="0.25">
      <c r="A41" s="279" t="s">
        <v>144</v>
      </c>
      <c r="B41" s="280">
        <v>4728</v>
      </c>
    </row>
    <row r="42" spans="1:2" x14ac:dyDescent="0.25">
      <c r="A42" s="279" t="s">
        <v>132</v>
      </c>
      <c r="B42" s="280">
        <v>5501</v>
      </c>
    </row>
    <row r="43" spans="1:2" x14ac:dyDescent="0.25">
      <c r="A43" s="279" t="s">
        <v>157</v>
      </c>
      <c r="B43" s="280">
        <v>6866</v>
      </c>
    </row>
    <row r="44" spans="1:2" x14ac:dyDescent="0.25">
      <c r="A44" s="279" t="s">
        <v>248</v>
      </c>
      <c r="B44" s="280">
        <v>1956</v>
      </c>
    </row>
    <row r="45" spans="1:2" x14ac:dyDescent="0.25">
      <c r="A45" s="279" t="s">
        <v>312</v>
      </c>
      <c r="B45" s="280">
        <v>2249</v>
      </c>
    </row>
    <row r="46" spans="1:2" x14ac:dyDescent="0.25">
      <c r="A46" s="279" t="s">
        <v>217</v>
      </c>
      <c r="B46" s="280">
        <v>1420</v>
      </c>
    </row>
    <row r="47" spans="1:2" x14ac:dyDescent="0.25">
      <c r="A47" s="279" t="s">
        <v>264</v>
      </c>
      <c r="B47" s="280">
        <v>1918</v>
      </c>
    </row>
    <row r="48" spans="1:2" x14ac:dyDescent="0.25">
      <c r="A48" s="279" t="s">
        <v>284</v>
      </c>
      <c r="B48" s="280">
        <v>2511</v>
      </c>
    </row>
    <row r="49" spans="1:2" x14ac:dyDescent="0.25">
      <c r="A49" s="279" t="s">
        <v>262</v>
      </c>
      <c r="B49" s="280">
        <v>2060</v>
      </c>
    </row>
    <row r="50" spans="1:2" x14ac:dyDescent="0.25">
      <c r="A50" s="279" t="s">
        <v>211</v>
      </c>
      <c r="B50" s="280">
        <v>3005</v>
      </c>
    </row>
    <row r="51" spans="1:2" x14ac:dyDescent="0.25">
      <c r="A51" s="279" t="s">
        <v>410</v>
      </c>
      <c r="B51" s="280">
        <v>1284</v>
      </c>
    </row>
    <row r="52" spans="1:2" x14ac:dyDescent="0.25">
      <c r="A52" s="279" t="s">
        <v>242</v>
      </c>
      <c r="B52" s="280">
        <v>1563</v>
      </c>
    </row>
    <row r="53" spans="1:2" x14ac:dyDescent="0.25">
      <c r="A53" s="279" t="s">
        <v>209</v>
      </c>
      <c r="B53" s="280">
        <v>2268</v>
      </c>
    </row>
    <row r="54" spans="1:2" x14ac:dyDescent="0.25">
      <c r="A54" s="279" t="s">
        <v>319</v>
      </c>
      <c r="B54" s="280">
        <v>2341</v>
      </c>
    </row>
    <row r="55" spans="1:2" x14ac:dyDescent="0.25">
      <c r="A55" s="279" t="s">
        <v>360</v>
      </c>
      <c r="B55" s="280">
        <v>2010</v>
      </c>
    </row>
    <row r="56" spans="1:2" x14ac:dyDescent="0.25">
      <c r="A56" s="279" t="s">
        <v>159</v>
      </c>
      <c r="B56" s="280">
        <v>3205</v>
      </c>
    </row>
    <row r="57" spans="1:2" x14ac:dyDescent="0.25">
      <c r="A57" s="279" t="s">
        <v>111</v>
      </c>
      <c r="B57" s="280">
        <v>8664</v>
      </c>
    </row>
    <row r="58" spans="1:2" x14ac:dyDescent="0.25">
      <c r="A58" s="279" t="s">
        <v>139</v>
      </c>
      <c r="B58" s="280">
        <v>5467</v>
      </c>
    </row>
    <row r="59" spans="1:2" x14ac:dyDescent="0.25">
      <c r="A59" s="279" t="s">
        <v>129</v>
      </c>
      <c r="B59" s="280">
        <v>3587</v>
      </c>
    </row>
    <row r="60" spans="1:2" x14ac:dyDescent="0.25">
      <c r="A60" s="279" t="s">
        <v>115</v>
      </c>
      <c r="B60" s="280">
        <v>6886</v>
      </c>
    </row>
    <row r="61" spans="1:2" x14ac:dyDescent="0.25">
      <c r="A61" s="279" t="s">
        <v>340</v>
      </c>
      <c r="B61" s="280">
        <v>6640</v>
      </c>
    </row>
    <row r="62" spans="1:2" x14ac:dyDescent="0.25">
      <c r="A62" s="279" t="s">
        <v>214</v>
      </c>
      <c r="B62" s="280">
        <v>5220</v>
      </c>
    </row>
    <row r="63" spans="1:2" x14ac:dyDescent="0.25">
      <c r="A63" s="279" t="s">
        <v>246</v>
      </c>
      <c r="B63" s="280">
        <v>3420</v>
      </c>
    </row>
    <row r="64" spans="1:2" x14ac:dyDescent="0.25">
      <c r="A64" s="279" t="s">
        <v>326</v>
      </c>
      <c r="B64" s="280">
        <v>3595</v>
      </c>
    </row>
    <row r="65" spans="1:2" x14ac:dyDescent="0.25">
      <c r="A65" s="279" t="s">
        <v>182</v>
      </c>
      <c r="B65" s="280">
        <v>3601</v>
      </c>
    </row>
    <row r="66" spans="1:2" x14ac:dyDescent="0.25">
      <c r="A66" s="279" t="s">
        <v>397</v>
      </c>
      <c r="B66" s="280">
        <v>1146</v>
      </c>
    </row>
    <row r="67" spans="1:2" x14ac:dyDescent="0.25">
      <c r="A67" s="279" t="s">
        <v>393</v>
      </c>
      <c r="B67" s="280">
        <v>1806</v>
      </c>
    </row>
    <row r="68" spans="1:2" x14ac:dyDescent="0.25">
      <c r="A68" s="279" t="s">
        <v>277</v>
      </c>
      <c r="B68" s="280">
        <v>3481</v>
      </c>
    </row>
    <row r="69" spans="1:2" x14ac:dyDescent="0.25">
      <c r="A69" s="279" t="s">
        <v>388</v>
      </c>
      <c r="B69" s="280">
        <v>1163</v>
      </c>
    </row>
    <row r="70" spans="1:2" x14ac:dyDescent="0.25">
      <c r="A70" s="279" t="s">
        <v>402</v>
      </c>
      <c r="B70" s="280">
        <v>951</v>
      </c>
    </row>
    <row r="71" spans="1:2" x14ac:dyDescent="0.25">
      <c r="A71" s="279" t="s">
        <v>287</v>
      </c>
      <c r="B71" s="280">
        <v>1979</v>
      </c>
    </row>
    <row r="72" spans="1:2" x14ac:dyDescent="0.25">
      <c r="A72" s="279" t="s">
        <v>392</v>
      </c>
      <c r="B72" s="280">
        <v>1818</v>
      </c>
    </row>
    <row r="73" spans="1:2" x14ac:dyDescent="0.25">
      <c r="A73" s="279" t="s">
        <v>175</v>
      </c>
      <c r="B73" s="280">
        <v>4764</v>
      </c>
    </row>
    <row r="74" spans="1:2" x14ac:dyDescent="0.25">
      <c r="A74" s="279" t="s">
        <v>171</v>
      </c>
      <c r="B74" s="280">
        <v>6514</v>
      </c>
    </row>
    <row r="75" spans="1:2" x14ac:dyDescent="0.25">
      <c r="A75" s="279" t="s">
        <v>176</v>
      </c>
      <c r="B75" s="280">
        <v>5722</v>
      </c>
    </row>
    <row r="76" spans="1:2" x14ac:dyDescent="0.25">
      <c r="A76" s="279" t="s">
        <v>167</v>
      </c>
      <c r="B76" s="280">
        <v>11512</v>
      </c>
    </row>
    <row r="77" spans="1:2" x14ac:dyDescent="0.25">
      <c r="A77" s="279" t="s">
        <v>148</v>
      </c>
      <c r="B77" s="280">
        <v>14579</v>
      </c>
    </row>
    <row r="78" spans="1:2" x14ac:dyDescent="0.25">
      <c r="A78" s="279" t="s">
        <v>150</v>
      </c>
      <c r="B78" s="280">
        <v>4579</v>
      </c>
    </row>
    <row r="79" spans="1:2" x14ac:dyDescent="0.25">
      <c r="A79" s="279" t="s">
        <v>153</v>
      </c>
      <c r="B79" s="280">
        <v>10051</v>
      </c>
    </row>
    <row r="80" spans="1:2" x14ac:dyDescent="0.25">
      <c r="A80" s="279" t="s">
        <v>134</v>
      </c>
      <c r="B80" s="280">
        <v>15404</v>
      </c>
    </row>
    <row r="81" spans="1:2" x14ac:dyDescent="0.25">
      <c r="A81" s="279" t="s">
        <v>261</v>
      </c>
      <c r="B81" s="280">
        <v>6712</v>
      </c>
    </row>
    <row r="82" spans="1:2" x14ac:dyDescent="0.25">
      <c r="A82" s="279" t="s">
        <v>250</v>
      </c>
      <c r="B82" s="280">
        <v>5654</v>
      </c>
    </row>
    <row r="83" spans="1:2" x14ac:dyDescent="0.25">
      <c r="A83" s="279" t="s">
        <v>257</v>
      </c>
      <c r="B83" s="280">
        <v>7855</v>
      </c>
    </row>
    <row r="84" spans="1:2" x14ac:dyDescent="0.25">
      <c r="A84" s="279" t="s">
        <v>172</v>
      </c>
      <c r="B84" s="280">
        <v>6235</v>
      </c>
    </row>
    <row r="85" spans="1:2" x14ac:dyDescent="0.25">
      <c r="A85" s="279" t="s">
        <v>413</v>
      </c>
      <c r="B85" s="280">
        <v>721</v>
      </c>
    </row>
    <row r="86" spans="1:2" x14ac:dyDescent="0.25">
      <c r="A86" s="279" t="s">
        <v>177</v>
      </c>
      <c r="B86" s="280">
        <v>2616</v>
      </c>
    </row>
    <row r="87" spans="1:2" x14ac:dyDescent="0.25">
      <c r="A87" s="279" t="s">
        <v>328</v>
      </c>
      <c r="B87" s="280">
        <v>1511</v>
      </c>
    </row>
    <row r="88" spans="1:2" x14ac:dyDescent="0.25">
      <c r="A88" s="279" t="s">
        <v>239</v>
      </c>
      <c r="B88" s="280">
        <v>1939</v>
      </c>
    </row>
    <row r="89" spans="1:2" x14ac:dyDescent="0.25">
      <c r="A89" s="279" t="s">
        <v>416</v>
      </c>
      <c r="B89" s="280">
        <v>1475</v>
      </c>
    </row>
    <row r="90" spans="1:2" x14ac:dyDescent="0.25">
      <c r="A90" s="279" t="s">
        <v>173</v>
      </c>
      <c r="B90" s="280">
        <v>2298</v>
      </c>
    </row>
    <row r="91" spans="1:2" x14ac:dyDescent="0.25">
      <c r="A91" s="279" t="s">
        <v>335</v>
      </c>
      <c r="B91" s="280">
        <v>1905</v>
      </c>
    </row>
    <row r="92" spans="1:2" x14ac:dyDescent="0.25">
      <c r="A92" s="279" t="s">
        <v>265</v>
      </c>
      <c r="B92" s="280">
        <v>1932</v>
      </c>
    </row>
    <row r="93" spans="1:2" x14ac:dyDescent="0.25">
      <c r="A93" s="279" t="s">
        <v>315</v>
      </c>
      <c r="B93" s="280">
        <v>2145</v>
      </c>
    </row>
    <row r="94" spans="1:2" x14ac:dyDescent="0.25">
      <c r="A94" s="279" t="s">
        <v>272</v>
      </c>
      <c r="B94" s="280">
        <v>2061</v>
      </c>
    </row>
    <row r="95" spans="1:2" x14ac:dyDescent="0.25">
      <c r="A95" s="279" t="s">
        <v>203</v>
      </c>
      <c r="B95" s="280">
        <v>3226</v>
      </c>
    </row>
    <row r="96" spans="1:2" x14ac:dyDescent="0.25">
      <c r="A96" s="279" t="s">
        <v>395</v>
      </c>
      <c r="B96" s="280">
        <v>1987</v>
      </c>
    </row>
    <row r="97" spans="1:2" x14ac:dyDescent="0.25">
      <c r="A97" s="279" t="s">
        <v>371</v>
      </c>
      <c r="B97" s="280">
        <v>2142</v>
      </c>
    </row>
    <row r="98" spans="1:2" x14ac:dyDescent="0.25">
      <c r="A98" s="279" t="s">
        <v>412</v>
      </c>
      <c r="B98" s="280">
        <v>1067</v>
      </c>
    </row>
    <row r="99" spans="1:2" x14ac:dyDescent="0.25">
      <c r="A99" s="279" t="s">
        <v>366</v>
      </c>
      <c r="B99" s="280">
        <v>2102</v>
      </c>
    </row>
    <row r="100" spans="1:2" x14ac:dyDescent="0.25">
      <c r="A100" s="279" t="s">
        <v>263</v>
      </c>
      <c r="B100" s="280">
        <v>1092</v>
      </c>
    </row>
    <row r="101" spans="1:2" x14ac:dyDescent="0.25">
      <c r="A101" s="279" t="s">
        <v>309</v>
      </c>
      <c r="B101" s="280">
        <v>1243</v>
      </c>
    </row>
    <row r="102" spans="1:2" x14ac:dyDescent="0.25">
      <c r="A102" s="279" t="s">
        <v>380</v>
      </c>
      <c r="B102" s="280">
        <v>2362</v>
      </c>
    </row>
    <row r="103" spans="1:2" x14ac:dyDescent="0.25">
      <c r="A103" s="279" t="s">
        <v>183</v>
      </c>
      <c r="B103" s="280">
        <v>1593</v>
      </c>
    </row>
    <row r="104" spans="1:2" x14ac:dyDescent="0.25">
      <c r="A104" s="279" t="s">
        <v>383</v>
      </c>
      <c r="B104" s="280">
        <v>2220</v>
      </c>
    </row>
    <row r="105" spans="1:2" x14ac:dyDescent="0.25">
      <c r="A105" s="279" t="s">
        <v>370</v>
      </c>
      <c r="B105" s="280">
        <v>1740</v>
      </c>
    </row>
    <row r="106" spans="1:2" x14ac:dyDescent="0.25">
      <c r="A106" s="279" t="s">
        <v>362</v>
      </c>
      <c r="B106" s="280">
        <v>2895</v>
      </c>
    </row>
    <row r="107" spans="1:2" x14ac:dyDescent="0.25">
      <c r="A107" s="279" t="s">
        <v>415</v>
      </c>
      <c r="B107" s="280">
        <v>1811</v>
      </c>
    </row>
    <row r="108" spans="1:2" x14ac:dyDescent="0.25">
      <c r="A108" s="279" t="s">
        <v>228</v>
      </c>
      <c r="B108" s="280">
        <v>1385</v>
      </c>
    </row>
    <row r="109" spans="1:2" x14ac:dyDescent="0.25">
      <c r="A109" s="279" t="s">
        <v>417</v>
      </c>
      <c r="B109" s="280">
        <v>1834</v>
      </c>
    </row>
    <row r="110" spans="1:2" x14ac:dyDescent="0.25">
      <c r="A110" s="279" t="s">
        <v>354</v>
      </c>
      <c r="B110" s="280">
        <v>1941</v>
      </c>
    </row>
    <row r="111" spans="1:2" x14ac:dyDescent="0.25">
      <c r="A111" s="279" t="s">
        <v>240</v>
      </c>
      <c r="B111" s="280">
        <v>2181</v>
      </c>
    </row>
    <row r="112" spans="1:2" x14ac:dyDescent="0.25">
      <c r="A112" s="279" t="s">
        <v>226</v>
      </c>
      <c r="B112" s="280">
        <v>4716</v>
      </c>
    </row>
    <row r="113" spans="1:2" x14ac:dyDescent="0.25">
      <c r="A113" s="279" t="s">
        <v>406</v>
      </c>
      <c r="B113" s="280">
        <v>2139</v>
      </c>
    </row>
    <row r="114" spans="1:2" x14ac:dyDescent="0.25">
      <c r="A114" s="279" t="s">
        <v>297</v>
      </c>
      <c r="B114" s="280">
        <v>1719</v>
      </c>
    </row>
    <row r="115" spans="1:2" x14ac:dyDescent="0.25">
      <c r="A115" s="279" t="s">
        <v>251</v>
      </c>
      <c r="B115" s="280">
        <v>2587</v>
      </c>
    </row>
    <row r="116" spans="1:2" x14ac:dyDescent="0.25">
      <c r="A116" s="279" t="s">
        <v>357</v>
      </c>
      <c r="B116" s="280">
        <v>2277</v>
      </c>
    </row>
    <row r="117" spans="1:2" x14ac:dyDescent="0.25">
      <c r="A117" s="279" t="s">
        <v>174</v>
      </c>
      <c r="B117" s="280">
        <v>2093</v>
      </c>
    </row>
    <row r="118" spans="1:2" x14ac:dyDescent="0.25">
      <c r="A118" s="279" t="s">
        <v>169</v>
      </c>
      <c r="B118" s="280">
        <v>2339</v>
      </c>
    </row>
    <row r="119" spans="1:2" x14ac:dyDescent="0.25">
      <c r="A119" s="279" t="s">
        <v>232</v>
      </c>
      <c r="B119" s="280">
        <v>2095</v>
      </c>
    </row>
    <row r="120" spans="1:2" x14ac:dyDescent="0.25">
      <c r="A120" s="279" t="s">
        <v>363</v>
      </c>
      <c r="B120" s="280">
        <v>2454</v>
      </c>
    </row>
    <row r="121" spans="1:2" x14ac:dyDescent="0.25">
      <c r="A121" s="279" t="s">
        <v>369</v>
      </c>
      <c r="B121" s="280">
        <v>2443</v>
      </c>
    </row>
    <row r="122" spans="1:2" x14ac:dyDescent="0.25">
      <c r="A122" s="279" t="s">
        <v>345</v>
      </c>
      <c r="B122" s="280">
        <v>3630</v>
      </c>
    </row>
    <row r="123" spans="1:2" x14ac:dyDescent="0.25">
      <c r="A123" s="279" t="s">
        <v>342</v>
      </c>
      <c r="B123" s="280">
        <v>6240</v>
      </c>
    </row>
    <row r="124" spans="1:2" x14ac:dyDescent="0.25">
      <c r="A124" s="279" t="s">
        <v>275</v>
      </c>
      <c r="B124" s="280">
        <v>5254</v>
      </c>
    </row>
    <row r="125" spans="1:2" x14ac:dyDescent="0.25">
      <c r="A125" s="279" t="s">
        <v>267</v>
      </c>
      <c r="B125" s="280">
        <v>3822</v>
      </c>
    </row>
    <row r="126" spans="1:2" x14ac:dyDescent="0.25">
      <c r="A126" s="279" t="s">
        <v>322</v>
      </c>
      <c r="B126" s="280">
        <v>2086</v>
      </c>
    </row>
    <row r="127" spans="1:2" x14ac:dyDescent="0.25">
      <c r="A127" s="279" t="s">
        <v>318</v>
      </c>
      <c r="B127" s="280">
        <v>2629</v>
      </c>
    </row>
    <row r="128" spans="1:2" x14ac:dyDescent="0.25">
      <c r="A128" s="279" t="s">
        <v>325</v>
      </c>
      <c r="B128" s="280">
        <v>2152</v>
      </c>
    </row>
    <row r="129" spans="1:2" x14ac:dyDescent="0.25">
      <c r="A129" s="279" t="s">
        <v>273</v>
      </c>
      <c r="B129" s="280">
        <v>2389</v>
      </c>
    </row>
    <row r="130" spans="1:2" x14ac:dyDescent="0.25">
      <c r="A130" s="279" t="s">
        <v>329</v>
      </c>
      <c r="B130" s="280">
        <v>2069</v>
      </c>
    </row>
    <row r="131" spans="1:2" x14ac:dyDescent="0.25">
      <c r="A131" s="279" t="s">
        <v>279</v>
      </c>
      <c r="B131" s="280">
        <v>2457</v>
      </c>
    </row>
    <row r="132" spans="1:2" x14ac:dyDescent="0.25">
      <c r="A132" s="279" t="s">
        <v>372</v>
      </c>
      <c r="B132" s="280">
        <v>1940</v>
      </c>
    </row>
    <row r="133" spans="1:2" x14ac:dyDescent="0.25">
      <c r="A133" s="279" t="s">
        <v>276</v>
      </c>
      <c r="B133" s="280">
        <v>1722</v>
      </c>
    </row>
    <row r="134" spans="1:2" x14ac:dyDescent="0.25">
      <c r="A134" s="279" t="s">
        <v>421</v>
      </c>
      <c r="B134" s="280">
        <v>1289</v>
      </c>
    </row>
    <row r="135" spans="1:2" x14ac:dyDescent="0.25">
      <c r="A135" s="279" t="s">
        <v>274</v>
      </c>
      <c r="B135" s="280">
        <v>2740</v>
      </c>
    </row>
    <row r="136" spans="1:2" x14ac:dyDescent="0.25">
      <c r="A136" s="279" t="s">
        <v>258</v>
      </c>
      <c r="B136" s="280">
        <v>2165</v>
      </c>
    </row>
    <row r="137" spans="1:2" x14ac:dyDescent="0.25">
      <c r="A137" s="279" t="s">
        <v>418</v>
      </c>
      <c r="B137" s="280">
        <v>2458</v>
      </c>
    </row>
    <row r="138" spans="1:2" x14ac:dyDescent="0.25">
      <c r="A138" s="279" t="s">
        <v>204</v>
      </c>
      <c r="B138" s="280">
        <v>2777</v>
      </c>
    </row>
    <row r="139" spans="1:2" x14ac:dyDescent="0.25">
      <c r="A139" s="279" t="s">
        <v>136</v>
      </c>
      <c r="B139" s="280">
        <v>28408</v>
      </c>
    </row>
    <row r="140" spans="1:2" x14ac:dyDescent="0.25">
      <c r="A140" s="279" t="s">
        <v>259</v>
      </c>
      <c r="B140" s="280">
        <v>7043</v>
      </c>
    </row>
    <row r="141" spans="1:2" x14ac:dyDescent="0.25">
      <c r="A141" s="279" t="s">
        <v>163</v>
      </c>
      <c r="B141" s="280">
        <v>6963</v>
      </c>
    </row>
    <row r="142" spans="1:2" x14ac:dyDescent="0.25">
      <c r="A142" s="279" t="s">
        <v>166</v>
      </c>
      <c r="B142" s="280">
        <v>7665</v>
      </c>
    </row>
    <row r="143" spans="1:2" x14ac:dyDescent="0.25">
      <c r="A143" s="279" t="s">
        <v>161</v>
      </c>
      <c r="B143" s="280">
        <v>4612</v>
      </c>
    </row>
    <row r="144" spans="1:2" x14ac:dyDescent="0.25">
      <c r="A144" s="279" t="s">
        <v>158</v>
      </c>
      <c r="B144" s="280">
        <v>6570</v>
      </c>
    </row>
    <row r="145" spans="1:2" x14ac:dyDescent="0.25">
      <c r="A145" s="279" t="s">
        <v>160</v>
      </c>
      <c r="B145" s="280">
        <v>5471</v>
      </c>
    </row>
    <row r="146" spans="1:2" x14ac:dyDescent="0.25">
      <c r="A146" s="279" t="s">
        <v>215</v>
      </c>
      <c r="B146" s="280">
        <v>1912</v>
      </c>
    </row>
    <row r="147" spans="1:2" x14ac:dyDescent="0.25">
      <c r="A147" s="279" t="s">
        <v>347</v>
      </c>
      <c r="B147" s="280">
        <v>1485</v>
      </c>
    </row>
    <row r="148" spans="1:2" x14ac:dyDescent="0.25">
      <c r="A148" s="279" t="s">
        <v>227</v>
      </c>
      <c r="B148" s="280">
        <v>1822</v>
      </c>
    </row>
    <row r="149" spans="1:2" x14ac:dyDescent="0.25">
      <c r="A149" s="279" t="s">
        <v>224</v>
      </c>
      <c r="B149" s="280">
        <v>2146</v>
      </c>
    </row>
    <row r="150" spans="1:2" x14ac:dyDescent="0.25">
      <c r="A150" s="279" t="s">
        <v>420</v>
      </c>
      <c r="B150" s="280">
        <v>2353</v>
      </c>
    </row>
    <row r="151" spans="1:2" x14ac:dyDescent="0.25">
      <c r="A151" s="279" t="s">
        <v>311</v>
      </c>
      <c r="B151" s="280">
        <v>1983</v>
      </c>
    </row>
    <row r="152" spans="1:2" x14ac:dyDescent="0.25">
      <c r="A152" s="279" t="s">
        <v>330</v>
      </c>
      <c r="B152" s="280">
        <v>3634</v>
      </c>
    </row>
    <row r="153" spans="1:2" x14ac:dyDescent="0.25">
      <c r="A153" s="279" t="s">
        <v>365</v>
      </c>
      <c r="B153" s="280">
        <v>5805</v>
      </c>
    </row>
    <row r="154" spans="1:2" x14ac:dyDescent="0.25">
      <c r="A154" s="279" t="s">
        <v>271</v>
      </c>
      <c r="B154" s="280">
        <v>5412</v>
      </c>
    </row>
    <row r="155" spans="1:2" x14ac:dyDescent="0.25">
      <c r="A155" s="279" t="s">
        <v>256</v>
      </c>
      <c r="B155" s="280">
        <v>4336</v>
      </c>
    </row>
    <row r="156" spans="1:2" x14ac:dyDescent="0.25">
      <c r="A156" s="279" t="s">
        <v>197</v>
      </c>
      <c r="B156" s="280">
        <v>3715</v>
      </c>
    </row>
    <row r="157" spans="1:2" x14ac:dyDescent="0.25">
      <c r="A157" s="279" t="s">
        <v>156</v>
      </c>
      <c r="B157" s="280">
        <v>3803</v>
      </c>
    </row>
    <row r="158" spans="1:2" x14ac:dyDescent="0.25">
      <c r="A158" s="279" t="s">
        <v>188</v>
      </c>
      <c r="B158" s="280">
        <v>1887</v>
      </c>
    </row>
    <row r="159" spans="1:2" x14ac:dyDescent="0.25">
      <c r="A159" s="279" t="s">
        <v>396</v>
      </c>
      <c r="B159" s="280">
        <v>1918</v>
      </c>
    </row>
    <row r="160" spans="1:2" x14ac:dyDescent="0.25">
      <c r="A160" s="279" t="s">
        <v>358</v>
      </c>
      <c r="B160" s="280">
        <v>1952</v>
      </c>
    </row>
    <row r="161" spans="1:2" x14ac:dyDescent="0.25">
      <c r="A161" s="279" t="s">
        <v>419</v>
      </c>
      <c r="B161" s="280">
        <v>3844</v>
      </c>
    </row>
    <row r="162" spans="1:2" x14ac:dyDescent="0.25">
      <c r="A162" s="279" t="s">
        <v>352</v>
      </c>
      <c r="B162" s="280">
        <v>3578</v>
      </c>
    </row>
    <row r="163" spans="1:2" x14ac:dyDescent="0.25">
      <c r="A163" s="279" t="s">
        <v>269</v>
      </c>
      <c r="B163" s="280">
        <v>4128</v>
      </c>
    </row>
    <row r="164" spans="1:2" x14ac:dyDescent="0.25">
      <c r="A164" s="279" t="s">
        <v>364</v>
      </c>
      <c r="B164" s="280">
        <v>3384</v>
      </c>
    </row>
    <row r="165" spans="1:2" x14ac:dyDescent="0.25">
      <c r="A165" s="279" t="s">
        <v>292</v>
      </c>
      <c r="B165" s="280">
        <v>1605</v>
      </c>
    </row>
    <row r="166" spans="1:2" x14ac:dyDescent="0.25">
      <c r="A166" s="279" t="s">
        <v>237</v>
      </c>
      <c r="B166" s="280">
        <v>1752</v>
      </c>
    </row>
    <row r="167" spans="1:2" x14ac:dyDescent="0.25">
      <c r="A167" s="279" t="s">
        <v>229</v>
      </c>
      <c r="B167" s="280">
        <v>3747</v>
      </c>
    </row>
    <row r="168" spans="1:2" x14ac:dyDescent="0.25">
      <c r="A168" s="279" t="s">
        <v>290</v>
      </c>
      <c r="B168" s="280">
        <v>3562</v>
      </c>
    </row>
    <row r="169" spans="1:2" x14ac:dyDescent="0.25">
      <c r="A169" s="279" t="s">
        <v>306</v>
      </c>
      <c r="B169" s="280">
        <v>2638</v>
      </c>
    </row>
    <row r="170" spans="1:2" x14ac:dyDescent="0.25">
      <c r="A170" s="279" t="s">
        <v>244</v>
      </c>
      <c r="B170" s="280">
        <v>1872</v>
      </c>
    </row>
    <row r="171" spans="1:2" x14ac:dyDescent="0.25">
      <c r="A171" s="279" t="s">
        <v>407</v>
      </c>
      <c r="B171" s="280">
        <v>1337</v>
      </c>
    </row>
    <row r="172" spans="1:2" x14ac:dyDescent="0.25">
      <c r="A172" s="279" t="s">
        <v>218</v>
      </c>
      <c r="B172" s="280">
        <v>1760</v>
      </c>
    </row>
    <row r="173" spans="1:2" x14ac:dyDescent="0.25">
      <c r="A173" s="279" t="s">
        <v>367</v>
      </c>
      <c r="B173" s="280">
        <v>2562</v>
      </c>
    </row>
    <row r="174" spans="1:2" x14ac:dyDescent="0.25">
      <c r="A174" s="279" t="s">
        <v>390</v>
      </c>
      <c r="B174" s="280">
        <v>1949</v>
      </c>
    </row>
    <row r="175" spans="1:2" x14ac:dyDescent="0.25">
      <c r="A175" s="279" t="s">
        <v>140</v>
      </c>
      <c r="B175" s="280">
        <v>2141</v>
      </c>
    </row>
    <row r="176" spans="1:2" x14ac:dyDescent="0.25">
      <c r="A176" s="279" t="s">
        <v>313</v>
      </c>
      <c r="B176" s="280">
        <v>3269</v>
      </c>
    </row>
    <row r="177" spans="1:2" x14ac:dyDescent="0.25">
      <c r="A177" s="279" t="s">
        <v>283</v>
      </c>
      <c r="B177" s="280">
        <v>3254</v>
      </c>
    </row>
    <row r="178" spans="1:2" x14ac:dyDescent="0.25">
      <c r="A178" s="279" t="s">
        <v>127</v>
      </c>
      <c r="B178" s="280">
        <v>2296</v>
      </c>
    </row>
    <row r="179" spans="1:2" x14ac:dyDescent="0.25">
      <c r="A179" s="279" t="s">
        <v>281</v>
      </c>
      <c r="B179" s="280">
        <v>2842</v>
      </c>
    </row>
    <row r="180" spans="1:2" x14ac:dyDescent="0.25">
      <c r="A180" s="279" t="s">
        <v>206</v>
      </c>
      <c r="B180" s="280">
        <v>3453</v>
      </c>
    </row>
    <row r="181" spans="1:2" x14ac:dyDescent="0.25">
      <c r="A181" s="279" t="s">
        <v>220</v>
      </c>
      <c r="B181" s="280">
        <v>1907</v>
      </c>
    </row>
    <row r="182" spans="1:2" x14ac:dyDescent="0.25">
      <c r="A182" s="279" t="s">
        <v>130</v>
      </c>
      <c r="B182" s="280">
        <v>2059</v>
      </c>
    </row>
    <row r="183" spans="1:2" x14ac:dyDescent="0.25">
      <c r="A183" s="279" t="s">
        <v>122</v>
      </c>
      <c r="B183" s="280">
        <v>2083</v>
      </c>
    </row>
    <row r="184" spans="1:2" x14ac:dyDescent="0.25">
      <c r="A184" s="279" t="s">
        <v>225</v>
      </c>
      <c r="B184" s="280">
        <v>2340</v>
      </c>
    </row>
    <row r="185" spans="1:2" x14ac:dyDescent="0.25">
      <c r="A185" s="279" t="s">
        <v>423</v>
      </c>
      <c r="B185" s="280">
        <v>2516</v>
      </c>
    </row>
    <row r="186" spans="1:2" x14ac:dyDescent="0.25">
      <c r="A186" s="279" t="s">
        <v>327</v>
      </c>
      <c r="B186" s="280">
        <v>2476</v>
      </c>
    </row>
    <row r="187" spans="1:2" x14ac:dyDescent="0.25">
      <c r="A187" s="279" t="s">
        <v>308</v>
      </c>
      <c r="B187" s="280">
        <v>1953</v>
      </c>
    </row>
    <row r="188" spans="1:2" x14ac:dyDescent="0.25">
      <c r="A188" s="279" t="s">
        <v>368</v>
      </c>
      <c r="B188" s="280">
        <v>2889</v>
      </c>
    </row>
    <row r="189" spans="1:2" x14ac:dyDescent="0.25">
      <c r="A189" s="279" t="s">
        <v>400</v>
      </c>
      <c r="B189" s="280">
        <v>1680</v>
      </c>
    </row>
    <row r="190" spans="1:2" x14ac:dyDescent="0.25">
      <c r="A190" s="279" t="s">
        <v>178</v>
      </c>
      <c r="B190" s="280">
        <v>2314</v>
      </c>
    </row>
    <row r="191" spans="1:2" x14ac:dyDescent="0.25">
      <c r="A191" s="279" t="s">
        <v>409</v>
      </c>
      <c r="B191" s="280">
        <v>2512</v>
      </c>
    </row>
    <row r="192" spans="1:2" x14ac:dyDescent="0.25">
      <c r="A192" s="279" t="s">
        <v>394</v>
      </c>
      <c r="B192" s="280">
        <v>1885</v>
      </c>
    </row>
    <row r="193" spans="1:2" x14ac:dyDescent="0.25">
      <c r="A193" s="279" t="s">
        <v>408</v>
      </c>
      <c r="B193" s="280">
        <v>1203</v>
      </c>
    </row>
    <row r="194" spans="1:2" x14ac:dyDescent="0.25">
      <c r="A194" s="279" t="s">
        <v>223</v>
      </c>
      <c r="B194" s="280">
        <v>2795</v>
      </c>
    </row>
    <row r="195" spans="1:2" x14ac:dyDescent="0.25">
      <c r="A195" s="279" t="s">
        <v>405</v>
      </c>
      <c r="B195" s="280">
        <v>2159</v>
      </c>
    </row>
    <row r="196" spans="1:2" x14ac:dyDescent="0.25">
      <c r="A196" s="279" t="s">
        <v>355</v>
      </c>
      <c r="B196" s="280">
        <v>2343</v>
      </c>
    </row>
    <row r="197" spans="1:2" x14ac:dyDescent="0.25">
      <c r="A197" s="279" t="s">
        <v>338</v>
      </c>
      <c r="B197" s="280">
        <v>2547</v>
      </c>
    </row>
    <row r="198" spans="1:2" x14ac:dyDescent="0.25">
      <c r="A198" s="279" t="s">
        <v>300</v>
      </c>
      <c r="B198" s="280">
        <v>2323</v>
      </c>
    </row>
    <row r="199" spans="1:2" x14ac:dyDescent="0.25">
      <c r="A199" s="279" t="s">
        <v>87</v>
      </c>
      <c r="B199" s="280">
        <v>4117</v>
      </c>
    </row>
    <row r="200" spans="1:2" x14ac:dyDescent="0.25">
      <c r="A200" s="279" t="s">
        <v>425</v>
      </c>
      <c r="B200" s="280">
        <v>65</v>
      </c>
    </row>
    <row r="201" spans="1:2" x14ac:dyDescent="0.25">
      <c r="A201" s="279" t="s">
        <v>96</v>
      </c>
      <c r="B201" s="280">
        <v>5742</v>
      </c>
    </row>
    <row r="202" spans="1:2" x14ac:dyDescent="0.25">
      <c r="A202" s="279" t="s">
        <v>86</v>
      </c>
      <c r="B202" s="280">
        <v>3113</v>
      </c>
    </row>
    <row r="203" spans="1:2" x14ac:dyDescent="0.25">
      <c r="A203" s="279" t="s">
        <v>107</v>
      </c>
      <c r="B203" s="280">
        <v>5977</v>
      </c>
    </row>
    <row r="204" spans="1:2" x14ac:dyDescent="0.25">
      <c r="A204" s="279" t="s">
        <v>83</v>
      </c>
      <c r="B204" s="280">
        <v>3683</v>
      </c>
    </row>
    <row r="205" spans="1:2" x14ac:dyDescent="0.25">
      <c r="A205" s="279" t="s">
        <v>89</v>
      </c>
      <c r="B205" s="280">
        <v>2849</v>
      </c>
    </row>
    <row r="206" spans="1:2" x14ac:dyDescent="0.25">
      <c r="A206" s="279" t="s">
        <v>91</v>
      </c>
      <c r="B206" s="280">
        <v>6180</v>
      </c>
    </row>
    <row r="207" spans="1:2" x14ac:dyDescent="0.25">
      <c r="A207" s="279" t="s">
        <v>98</v>
      </c>
      <c r="B207" s="280">
        <v>6085</v>
      </c>
    </row>
    <row r="208" spans="1:2" x14ac:dyDescent="0.25">
      <c r="A208" s="279" t="s">
        <v>117</v>
      </c>
      <c r="B208" s="280">
        <v>7988</v>
      </c>
    </row>
    <row r="209" spans="1:2" x14ac:dyDescent="0.25">
      <c r="A209" s="279" t="s">
        <v>93</v>
      </c>
      <c r="B209" s="280">
        <v>5726</v>
      </c>
    </row>
    <row r="210" spans="1:2" x14ac:dyDescent="0.25">
      <c r="A210" s="279" t="s">
        <v>100</v>
      </c>
      <c r="B210" s="280">
        <v>5834</v>
      </c>
    </row>
    <row r="211" spans="1:2" x14ac:dyDescent="0.25">
      <c r="A211" s="279" t="s">
        <v>90</v>
      </c>
      <c r="B211" s="280">
        <v>5344</v>
      </c>
    </row>
    <row r="212" spans="1:2" x14ac:dyDescent="0.25">
      <c r="A212" s="279" t="s">
        <v>95</v>
      </c>
      <c r="B212" s="280">
        <v>3655</v>
      </c>
    </row>
    <row r="213" spans="1:2" x14ac:dyDescent="0.25">
      <c r="A213" s="279" t="s">
        <v>162</v>
      </c>
      <c r="B213" s="280">
        <v>5342</v>
      </c>
    </row>
    <row r="214" spans="1:2" x14ac:dyDescent="0.25">
      <c r="A214" s="279" t="s">
        <v>128</v>
      </c>
      <c r="B214" s="280">
        <v>8548</v>
      </c>
    </row>
    <row r="215" spans="1:2" x14ac:dyDescent="0.25">
      <c r="A215" s="279" t="s">
        <v>124</v>
      </c>
      <c r="B215" s="280">
        <v>5480</v>
      </c>
    </row>
    <row r="216" spans="1:2" x14ac:dyDescent="0.25">
      <c r="A216" s="279" t="s">
        <v>147</v>
      </c>
      <c r="B216" s="280">
        <v>7127</v>
      </c>
    </row>
    <row r="217" spans="1:2" x14ac:dyDescent="0.25">
      <c r="A217" s="279" t="s">
        <v>104</v>
      </c>
      <c r="B217" s="280">
        <v>6900</v>
      </c>
    </row>
    <row r="218" spans="1:2" x14ac:dyDescent="0.25">
      <c r="A218" s="279" t="s">
        <v>116</v>
      </c>
      <c r="B218" s="280">
        <v>8708</v>
      </c>
    </row>
    <row r="219" spans="1:2" x14ac:dyDescent="0.25">
      <c r="A219" s="279" t="s">
        <v>109</v>
      </c>
      <c r="B219" s="280">
        <v>7790</v>
      </c>
    </row>
    <row r="220" spans="1:2" x14ac:dyDescent="0.25">
      <c r="A220" s="279" t="s">
        <v>131</v>
      </c>
      <c r="B220" s="280">
        <v>7883</v>
      </c>
    </row>
    <row r="221" spans="1:2" x14ac:dyDescent="0.25">
      <c r="A221" s="279" t="s">
        <v>99</v>
      </c>
      <c r="B221" s="280">
        <v>5882</v>
      </c>
    </row>
    <row r="222" spans="1:2" x14ac:dyDescent="0.25">
      <c r="A222" s="279" t="s">
        <v>120</v>
      </c>
      <c r="B222" s="280">
        <v>5414</v>
      </c>
    </row>
    <row r="223" spans="1:2" x14ac:dyDescent="0.25">
      <c r="A223" s="279" t="s">
        <v>133</v>
      </c>
      <c r="B223" s="280">
        <v>5087</v>
      </c>
    </row>
    <row r="224" spans="1:2" x14ac:dyDescent="0.25">
      <c r="A224" s="279" t="s">
        <v>151</v>
      </c>
      <c r="B224" s="280">
        <v>6421</v>
      </c>
    </row>
    <row r="225" spans="1:2" x14ac:dyDescent="0.25">
      <c r="A225" s="279" t="s">
        <v>143</v>
      </c>
      <c r="B225" s="280">
        <v>5487</v>
      </c>
    </row>
    <row r="226" spans="1:2" x14ac:dyDescent="0.25">
      <c r="A226" s="279" t="s">
        <v>108</v>
      </c>
      <c r="B226" s="280">
        <v>3319</v>
      </c>
    </row>
    <row r="227" spans="1:2" x14ac:dyDescent="0.25">
      <c r="A227" s="279" t="s">
        <v>97</v>
      </c>
      <c r="B227" s="280">
        <v>4182</v>
      </c>
    </row>
    <row r="228" spans="1:2" x14ac:dyDescent="0.25">
      <c r="A228" s="279" t="s">
        <v>118</v>
      </c>
      <c r="B228" s="280">
        <v>7363</v>
      </c>
    </row>
    <row r="229" spans="1:2" x14ac:dyDescent="0.25">
      <c r="A229" s="279" t="s">
        <v>92</v>
      </c>
      <c r="B229" s="280">
        <v>4121</v>
      </c>
    </row>
    <row r="230" spans="1:2" x14ac:dyDescent="0.25">
      <c r="A230" s="279" t="s">
        <v>119</v>
      </c>
      <c r="B230" s="280">
        <v>4198</v>
      </c>
    </row>
    <row r="231" spans="1:2" x14ac:dyDescent="0.25">
      <c r="A231" s="279" t="s">
        <v>103</v>
      </c>
      <c r="B231" s="280">
        <v>6104</v>
      </c>
    </row>
    <row r="232" spans="1:2" x14ac:dyDescent="0.25">
      <c r="A232" s="279" t="s">
        <v>234</v>
      </c>
      <c r="B232" s="280">
        <v>2527</v>
      </c>
    </row>
    <row r="233" spans="1:2" x14ac:dyDescent="0.25">
      <c r="A233" s="279" t="s">
        <v>180</v>
      </c>
      <c r="B233" s="280">
        <v>5105</v>
      </c>
    </row>
    <row r="234" spans="1:2" x14ac:dyDescent="0.25">
      <c r="A234" s="279" t="s">
        <v>374</v>
      </c>
      <c r="B234" s="280">
        <v>2597</v>
      </c>
    </row>
    <row r="235" spans="1:2" x14ac:dyDescent="0.25">
      <c r="A235" s="279" t="s">
        <v>243</v>
      </c>
      <c r="B235" s="280">
        <v>6235</v>
      </c>
    </row>
    <row r="236" spans="1:2" x14ac:dyDescent="0.25">
      <c r="A236" s="279" t="s">
        <v>196</v>
      </c>
      <c r="B236" s="280">
        <v>6205</v>
      </c>
    </row>
    <row r="237" spans="1:2" x14ac:dyDescent="0.25">
      <c r="A237" s="279" t="s">
        <v>190</v>
      </c>
      <c r="B237" s="280">
        <v>4061</v>
      </c>
    </row>
    <row r="238" spans="1:2" x14ac:dyDescent="0.25">
      <c r="A238" s="279" t="s">
        <v>208</v>
      </c>
      <c r="B238" s="280">
        <v>3093</v>
      </c>
    </row>
    <row r="239" spans="1:2" x14ac:dyDescent="0.25">
      <c r="A239" s="279" t="s">
        <v>254</v>
      </c>
      <c r="B239" s="280">
        <v>3718</v>
      </c>
    </row>
    <row r="240" spans="1:2" x14ac:dyDescent="0.25">
      <c r="A240" s="279" t="s">
        <v>191</v>
      </c>
      <c r="B240" s="280">
        <v>4441</v>
      </c>
    </row>
    <row r="241" spans="1:2" x14ac:dyDescent="0.25">
      <c r="A241" s="279" t="s">
        <v>316</v>
      </c>
      <c r="B241" s="280">
        <v>3505</v>
      </c>
    </row>
    <row r="242" spans="1:2" x14ac:dyDescent="0.25">
      <c r="A242" s="279" t="s">
        <v>207</v>
      </c>
      <c r="B242" s="280">
        <v>3332</v>
      </c>
    </row>
    <row r="243" spans="1:2" x14ac:dyDescent="0.25">
      <c r="A243" s="279" t="s">
        <v>221</v>
      </c>
      <c r="B243" s="280">
        <v>3793</v>
      </c>
    </row>
    <row r="244" spans="1:2" x14ac:dyDescent="0.25">
      <c r="A244" s="279" t="s">
        <v>359</v>
      </c>
      <c r="B244" s="280">
        <v>4069</v>
      </c>
    </row>
    <row r="245" spans="1:2" x14ac:dyDescent="0.25">
      <c r="A245" s="279" t="s">
        <v>314</v>
      </c>
      <c r="B245" s="280">
        <v>2350</v>
      </c>
    </row>
    <row r="246" spans="1:2" x14ac:dyDescent="0.25">
      <c r="A246" s="279" t="s">
        <v>301</v>
      </c>
      <c r="B246" s="280">
        <v>1526</v>
      </c>
    </row>
    <row r="247" spans="1:2" x14ac:dyDescent="0.25">
      <c r="A247" s="279" t="s">
        <v>286</v>
      </c>
      <c r="B247" s="280">
        <v>4195</v>
      </c>
    </row>
    <row r="248" spans="1:2" x14ac:dyDescent="0.25">
      <c r="A248" s="279" t="s">
        <v>201</v>
      </c>
      <c r="B248" s="280">
        <v>1889</v>
      </c>
    </row>
    <row r="249" spans="1:2" x14ac:dyDescent="0.25">
      <c r="A249" s="279" t="s">
        <v>184</v>
      </c>
      <c r="B249" s="280">
        <v>1847</v>
      </c>
    </row>
    <row r="250" spans="1:2" x14ac:dyDescent="0.25">
      <c r="A250" s="279" t="s">
        <v>280</v>
      </c>
      <c r="B250" s="280">
        <v>2071</v>
      </c>
    </row>
    <row r="251" spans="1:2" x14ac:dyDescent="0.25">
      <c r="A251" s="279" t="s">
        <v>356</v>
      </c>
      <c r="B251" s="280">
        <v>1608</v>
      </c>
    </row>
    <row r="252" spans="1:2" x14ac:dyDescent="0.25">
      <c r="A252" s="279" t="s">
        <v>404</v>
      </c>
      <c r="B252" s="280">
        <v>3234</v>
      </c>
    </row>
    <row r="253" spans="1:2" x14ac:dyDescent="0.25">
      <c r="A253" s="279" t="s">
        <v>288</v>
      </c>
      <c r="B253" s="280">
        <v>3862</v>
      </c>
    </row>
    <row r="254" spans="1:2" x14ac:dyDescent="0.25">
      <c r="A254" s="279" t="s">
        <v>391</v>
      </c>
      <c r="B254" s="280">
        <v>2638</v>
      </c>
    </row>
    <row r="255" spans="1:2" x14ac:dyDescent="0.25">
      <c r="A255" s="279" t="s">
        <v>245</v>
      </c>
      <c r="B255" s="280">
        <v>2666</v>
      </c>
    </row>
    <row r="256" spans="1:2" x14ac:dyDescent="0.25">
      <c r="A256" s="279" t="s">
        <v>253</v>
      </c>
      <c r="B256" s="280">
        <v>2292</v>
      </c>
    </row>
    <row r="257" spans="1:2" x14ac:dyDescent="0.25">
      <c r="A257" s="279" t="s">
        <v>185</v>
      </c>
      <c r="B257" s="280">
        <v>1795</v>
      </c>
    </row>
    <row r="258" spans="1:2" x14ac:dyDescent="0.25">
      <c r="A258" s="279" t="s">
        <v>296</v>
      </c>
      <c r="B258" s="280">
        <v>2207</v>
      </c>
    </row>
    <row r="259" spans="1:2" x14ac:dyDescent="0.25">
      <c r="A259" s="279" t="s">
        <v>241</v>
      </c>
      <c r="B259" s="280">
        <v>2448</v>
      </c>
    </row>
    <row r="260" spans="1:2" x14ac:dyDescent="0.25">
      <c r="A260" s="279" t="s">
        <v>299</v>
      </c>
      <c r="B260" s="280">
        <v>3412</v>
      </c>
    </row>
    <row r="261" spans="1:2" x14ac:dyDescent="0.25">
      <c r="A261" s="279" t="s">
        <v>255</v>
      </c>
      <c r="B261" s="280">
        <v>2018</v>
      </c>
    </row>
    <row r="262" spans="1:2" x14ac:dyDescent="0.25">
      <c r="A262" s="279" t="s">
        <v>304</v>
      </c>
      <c r="B262" s="280">
        <v>2582</v>
      </c>
    </row>
    <row r="263" spans="1:2" x14ac:dyDescent="0.25">
      <c r="A263" s="279" t="s">
        <v>339</v>
      </c>
      <c r="B263" s="280">
        <v>2526</v>
      </c>
    </row>
    <row r="264" spans="1:2" x14ac:dyDescent="0.25">
      <c r="A264" s="279" t="s">
        <v>307</v>
      </c>
      <c r="B264" s="280">
        <v>2997</v>
      </c>
    </row>
    <row r="265" spans="1:2" x14ac:dyDescent="0.25">
      <c r="A265" s="279" t="s">
        <v>210</v>
      </c>
      <c r="B265" s="280">
        <v>2973</v>
      </c>
    </row>
    <row r="266" spans="1:2" x14ac:dyDescent="0.25">
      <c r="A266" s="279" t="s">
        <v>155</v>
      </c>
      <c r="B266" s="280">
        <v>2248</v>
      </c>
    </row>
    <row r="267" spans="1:2" x14ac:dyDescent="0.25">
      <c r="A267" s="279" t="s">
        <v>282</v>
      </c>
      <c r="B267" s="280">
        <v>2312</v>
      </c>
    </row>
    <row r="268" spans="1:2" x14ac:dyDescent="0.25">
      <c r="A268" s="279" t="s">
        <v>125</v>
      </c>
      <c r="B268" s="280">
        <v>2381</v>
      </c>
    </row>
    <row r="269" spans="1:2" x14ac:dyDescent="0.25">
      <c r="A269" s="279" t="s">
        <v>324</v>
      </c>
      <c r="B269" s="280">
        <v>3379</v>
      </c>
    </row>
    <row r="270" spans="1:2" x14ac:dyDescent="0.25">
      <c r="A270" s="279" t="s">
        <v>344</v>
      </c>
      <c r="B270" s="280">
        <v>2672</v>
      </c>
    </row>
    <row r="271" spans="1:2" x14ac:dyDescent="0.25">
      <c r="A271" s="279" t="s">
        <v>295</v>
      </c>
      <c r="B271" s="280">
        <v>2242</v>
      </c>
    </row>
    <row r="272" spans="1:2" x14ac:dyDescent="0.25">
      <c r="A272" s="279" t="s">
        <v>343</v>
      </c>
      <c r="B272" s="280">
        <v>3173</v>
      </c>
    </row>
    <row r="273" spans="1:2" x14ac:dyDescent="0.25">
      <c r="A273" s="279" t="s">
        <v>205</v>
      </c>
      <c r="B273" s="280">
        <v>2805</v>
      </c>
    </row>
    <row r="274" spans="1:2" x14ac:dyDescent="0.25">
      <c r="A274" s="279" t="s">
        <v>293</v>
      </c>
      <c r="B274" s="280">
        <v>3003</v>
      </c>
    </row>
    <row r="275" spans="1:2" x14ac:dyDescent="0.25">
      <c r="A275" s="279" t="s">
        <v>289</v>
      </c>
      <c r="B275" s="280">
        <v>2734</v>
      </c>
    </row>
    <row r="276" spans="1:2" x14ac:dyDescent="0.25">
      <c r="A276" s="279" t="s">
        <v>321</v>
      </c>
      <c r="B276" s="280">
        <v>3126</v>
      </c>
    </row>
    <row r="277" spans="1:2" x14ac:dyDescent="0.25">
      <c r="A277" s="279" t="s">
        <v>181</v>
      </c>
      <c r="B277" s="280">
        <v>2861</v>
      </c>
    </row>
    <row r="278" spans="1:2" x14ac:dyDescent="0.25">
      <c r="A278" s="279" t="s">
        <v>411</v>
      </c>
      <c r="B278" s="280">
        <v>3034</v>
      </c>
    </row>
    <row r="279" spans="1:2" x14ac:dyDescent="0.25">
      <c r="A279" s="279" t="s">
        <v>341</v>
      </c>
      <c r="B279" s="280">
        <v>2599</v>
      </c>
    </row>
    <row r="280" spans="1:2" x14ac:dyDescent="0.25">
      <c r="A280" s="279" t="s">
        <v>376</v>
      </c>
      <c r="B280" s="280">
        <v>2230</v>
      </c>
    </row>
    <row r="281" spans="1:2" x14ac:dyDescent="0.25">
      <c r="A281" s="279" t="s">
        <v>113</v>
      </c>
      <c r="B281" s="280">
        <v>3317</v>
      </c>
    </row>
    <row r="282" spans="1:2" x14ac:dyDescent="0.25">
      <c r="A282" s="279" t="s">
        <v>105</v>
      </c>
      <c r="B282" s="280">
        <v>1726</v>
      </c>
    </row>
    <row r="283" spans="1:2" x14ac:dyDescent="0.25">
      <c r="A283" s="279" t="s">
        <v>194</v>
      </c>
      <c r="B283" s="280">
        <v>2862</v>
      </c>
    </row>
    <row r="284" spans="1:2" x14ac:dyDescent="0.25">
      <c r="A284" s="279" t="s">
        <v>310</v>
      </c>
      <c r="B284" s="280">
        <v>1893</v>
      </c>
    </row>
    <row r="285" spans="1:2" x14ac:dyDescent="0.25">
      <c r="A285" s="279" t="s">
        <v>213</v>
      </c>
      <c r="B285" s="280">
        <v>3113</v>
      </c>
    </row>
    <row r="286" spans="1:2" x14ac:dyDescent="0.25">
      <c r="A286" s="279" t="s">
        <v>145</v>
      </c>
      <c r="B286" s="280">
        <v>1537</v>
      </c>
    </row>
    <row r="287" spans="1:2" x14ac:dyDescent="0.25">
      <c r="A287" s="279" t="s">
        <v>141</v>
      </c>
      <c r="B287" s="280">
        <v>1965</v>
      </c>
    </row>
    <row r="288" spans="1:2" x14ac:dyDescent="0.25">
      <c r="A288" s="279" t="s">
        <v>268</v>
      </c>
      <c r="B288" s="280">
        <v>2008</v>
      </c>
    </row>
    <row r="289" spans="1:2" x14ac:dyDescent="0.25">
      <c r="A289" s="279" t="s">
        <v>320</v>
      </c>
      <c r="B289" s="280">
        <v>1820</v>
      </c>
    </row>
    <row r="290" spans="1:2" x14ac:dyDescent="0.25">
      <c r="A290" s="279" t="s">
        <v>361</v>
      </c>
      <c r="B290" s="280">
        <v>2787</v>
      </c>
    </row>
    <row r="291" spans="1:2" x14ac:dyDescent="0.25">
      <c r="A291" s="279" t="s">
        <v>110</v>
      </c>
      <c r="B291" s="280">
        <v>2281</v>
      </c>
    </row>
    <row r="292" spans="1:2" x14ac:dyDescent="0.25">
      <c r="A292" s="279" t="s">
        <v>212</v>
      </c>
      <c r="B292" s="280">
        <v>1211</v>
      </c>
    </row>
    <row r="293" spans="1:2" x14ac:dyDescent="0.25">
      <c r="A293" s="279" t="s">
        <v>199</v>
      </c>
      <c r="B293" s="280">
        <v>2788</v>
      </c>
    </row>
    <row r="294" spans="1:2" x14ac:dyDescent="0.25">
      <c r="A294" s="279" t="s">
        <v>334</v>
      </c>
      <c r="B294" s="280">
        <v>2255</v>
      </c>
    </row>
    <row r="295" spans="1:2" x14ac:dyDescent="0.25">
      <c r="A295" s="279" t="s">
        <v>249</v>
      </c>
      <c r="B295" s="280">
        <v>2412</v>
      </c>
    </row>
    <row r="296" spans="1:2" x14ac:dyDescent="0.25">
      <c r="A296" s="279" t="s">
        <v>346</v>
      </c>
      <c r="B296" s="280">
        <v>2872</v>
      </c>
    </row>
    <row r="297" spans="1:2" x14ac:dyDescent="0.25">
      <c r="A297" s="279" t="s">
        <v>193</v>
      </c>
      <c r="B297" s="280">
        <v>3147</v>
      </c>
    </row>
    <row r="298" spans="1:2" x14ac:dyDescent="0.25">
      <c r="A298" s="279" t="s">
        <v>192</v>
      </c>
      <c r="B298" s="280">
        <v>2121</v>
      </c>
    </row>
    <row r="299" spans="1:2" x14ac:dyDescent="0.25">
      <c r="A299" s="279" t="s">
        <v>303</v>
      </c>
      <c r="B299" s="280">
        <v>3508</v>
      </c>
    </row>
    <row r="300" spans="1:2" x14ac:dyDescent="0.25">
      <c r="A300" s="279" t="s">
        <v>233</v>
      </c>
      <c r="B300" s="280">
        <v>2999</v>
      </c>
    </row>
    <row r="301" spans="1:2" x14ac:dyDescent="0.25">
      <c r="A301" s="279" t="s">
        <v>195</v>
      </c>
      <c r="B301" s="280">
        <v>8466</v>
      </c>
    </row>
    <row r="302" spans="1:2" x14ac:dyDescent="0.25">
      <c r="A302" s="279" t="s">
        <v>379</v>
      </c>
      <c r="B302" s="280">
        <v>10359</v>
      </c>
    </row>
    <row r="303" spans="1:2" x14ac:dyDescent="0.25">
      <c r="A303" s="279" t="s">
        <v>426</v>
      </c>
      <c r="B303" s="280">
        <v>40</v>
      </c>
    </row>
    <row r="304" spans="1:2" x14ac:dyDescent="0.25">
      <c r="A304" s="279" t="s">
        <v>298</v>
      </c>
      <c r="B304" s="280">
        <v>4343</v>
      </c>
    </row>
    <row r="305" spans="1:2" x14ac:dyDescent="0.25">
      <c r="A305" s="279" t="s">
        <v>219</v>
      </c>
      <c r="B305" s="280">
        <v>4991</v>
      </c>
    </row>
    <row r="306" spans="1:2" x14ac:dyDescent="0.25">
      <c r="A306" s="279" t="s">
        <v>260</v>
      </c>
      <c r="B306" s="280">
        <v>2896</v>
      </c>
    </row>
    <row r="307" spans="1:2" x14ac:dyDescent="0.25">
      <c r="A307" s="279" t="s">
        <v>238</v>
      </c>
      <c r="B307" s="280">
        <v>5641</v>
      </c>
    </row>
    <row r="308" spans="1:2" x14ac:dyDescent="0.25">
      <c r="A308" s="279" t="s">
        <v>235</v>
      </c>
      <c r="B308" s="280">
        <v>4722</v>
      </c>
    </row>
    <row r="309" spans="1:2" x14ac:dyDescent="0.25">
      <c r="A309" s="279" t="s">
        <v>202</v>
      </c>
      <c r="B309" s="280">
        <v>2426</v>
      </c>
    </row>
    <row r="310" spans="1:2" x14ac:dyDescent="0.25">
      <c r="A310" s="279" t="s">
        <v>348</v>
      </c>
      <c r="B310" s="280">
        <v>10611</v>
      </c>
    </row>
    <row r="311" spans="1:2" x14ac:dyDescent="0.25">
      <c r="A311" s="279" t="s">
        <v>336</v>
      </c>
      <c r="B311" s="280">
        <v>2374</v>
      </c>
    </row>
    <row r="312" spans="1:2" x14ac:dyDescent="0.25">
      <c r="A312" s="279" t="s">
        <v>189</v>
      </c>
      <c r="B312" s="280">
        <v>2082</v>
      </c>
    </row>
    <row r="313" spans="1:2" x14ac:dyDescent="0.25">
      <c r="A313" s="279" t="s">
        <v>387</v>
      </c>
      <c r="B313" s="280">
        <v>1651</v>
      </c>
    </row>
    <row r="314" spans="1:2" x14ac:dyDescent="0.25">
      <c r="A314" s="279" t="s">
        <v>337</v>
      </c>
      <c r="B314" s="280">
        <v>1871</v>
      </c>
    </row>
    <row r="315" spans="1:2" x14ac:dyDescent="0.25">
      <c r="A315" s="279" t="s">
        <v>403</v>
      </c>
      <c r="B315" s="280">
        <v>1624</v>
      </c>
    </row>
    <row r="316" spans="1:2" x14ac:dyDescent="0.25">
      <c r="A316" s="279" t="s">
        <v>332</v>
      </c>
      <c r="B316" s="280">
        <v>2371</v>
      </c>
    </row>
    <row r="317" spans="1:2" x14ac:dyDescent="0.25">
      <c r="A317" s="279" t="s">
        <v>414</v>
      </c>
      <c r="B317" s="280">
        <v>1277</v>
      </c>
    </row>
    <row r="318" spans="1:2" x14ac:dyDescent="0.25">
      <c r="A318" s="279" t="s">
        <v>381</v>
      </c>
      <c r="B318" s="280">
        <v>1060</v>
      </c>
    </row>
    <row r="319" spans="1:2" x14ac:dyDescent="0.25">
      <c r="A319" s="279" t="s">
        <v>216</v>
      </c>
      <c r="B319" s="280">
        <v>854</v>
      </c>
    </row>
    <row r="320" spans="1:2" x14ac:dyDescent="0.25">
      <c r="A320" s="279" t="s">
        <v>331</v>
      </c>
      <c r="B320" s="280">
        <v>1635</v>
      </c>
    </row>
    <row r="321" spans="1:2" x14ac:dyDescent="0.25">
      <c r="A321" s="279" t="s">
        <v>399</v>
      </c>
      <c r="B321" s="280">
        <v>1400</v>
      </c>
    </row>
    <row r="322" spans="1:2" x14ac:dyDescent="0.25">
      <c r="A322" s="279" t="s">
        <v>386</v>
      </c>
      <c r="B322" s="280">
        <v>899</v>
      </c>
    </row>
    <row r="323" spans="1:2" x14ac:dyDescent="0.25">
      <c r="A323" s="279" t="s">
        <v>398</v>
      </c>
      <c r="B323" s="280">
        <v>1882</v>
      </c>
    </row>
    <row r="324" spans="1:2" x14ac:dyDescent="0.25">
      <c r="A324" s="279" t="s">
        <v>200</v>
      </c>
      <c r="B324" s="280">
        <v>1309</v>
      </c>
    </row>
    <row r="325" spans="1:2" x14ac:dyDescent="0.25">
      <c r="A325" s="279" t="s">
        <v>186</v>
      </c>
      <c r="B325" s="280">
        <v>2206</v>
      </c>
    </row>
    <row r="326" spans="1:2" x14ac:dyDescent="0.25">
      <c r="A326" s="279" t="s">
        <v>382</v>
      </c>
      <c r="B326" s="280">
        <v>1667</v>
      </c>
    </row>
    <row r="327" spans="1:2" x14ac:dyDescent="0.25">
      <c r="A327" s="279" t="s">
        <v>422</v>
      </c>
      <c r="B327" s="280">
        <v>1639</v>
      </c>
    </row>
    <row r="328" spans="1:2" x14ac:dyDescent="0.25">
      <c r="A328" s="279" t="s">
        <v>270</v>
      </c>
      <c r="B328" s="280">
        <v>2789</v>
      </c>
    </row>
    <row r="329" spans="1:2" x14ac:dyDescent="0.25">
      <c r="A329" s="279" t="s">
        <v>285</v>
      </c>
      <c r="B329" s="280">
        <v>2509</v>
      </c>
    </row>
    <row r="330" spans="1:2" x14ac:dyDescent="0.25">
      <c r="A330" s="279" t="s">
        <v>351</v>
      </c>
      <c r="B330" s="280">
        <v>1671</v>
      </c>
    </row>
    <row r="331" spans="1:2" x14ac:dyDescent="0.25">
      <c r="A331" s="279" t="s">
        <v>377</v>
      </c>
      <c r="B331" s="280">
        <v>2296</v>
      </c>
    </row>
    <row r="332" spans="1:2" x14ac:dyDescent="0.25">
      <c r="A332" s="279" t="s">
        <v>373</v>
      </c>
      <c r="B332" s="280">
        <v>2348</v>
      </c>
    </row>
    <row r="333" spans="1:2" x14ac:dyDescent="0.25">
      <c r="A333" s="279" t="s">
        <v>353</v>
      </c>
      <c r="B333" s="280">
        <v>3316</v>
      </c>
    </row>
    <row r="334" spans="1:2" x14ac:dyDescent="0.25">
      <c r="A334" s="279" t="s">
        <v>291</v>
      </c>
      <c r="B334" s="280">
        <v>2271</v>
      </c>
    </row>
    <row r="335" spans="1:2" x14ac:dyDescent="0.25">
      <c r="A335" s="279" t="s">
        <v>384</v>
      </c>
      <c r="B335" s="280">
        <v>548</v>
      </c>
    </row>
    <row r="337" spans="1:1" x14ac:dyDescent="0.25">
      <c r="A337" s="74" t="s">
        <v>508</v>
      </c>
    </row>
  </sheetData>
  <sheetProtection password="E221"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1995"/>
  <sheetViews>
    <sheetView showGridLines="0" zoomScale="85" zoomScaleNormal="85" workbookViewId="0">
      <selection sqref="A1:P1"/>
    </sheetView>
  </sheetViews>
  <sheetFormatPr defaultColWidth="9.140625" defaultRowHeight="12.75" x14ac:dyDescent="0.2"/>
  <cols>
    <col min="1" max="1" width="12.85546875" style="82" customWidth="1"/>
    <col min="2" max="2" width="13.85546875" style="82" customWidth="1"/>
    <col min="3" max="3" width="15.42578125" style="101" customWidth="1"/>
    <col min="4" max="5" width="8" style="101" customWidth="1"/>
    <col min="6" max="6" width="12.28515625" style="101" customWidth="1"/>
    <col min="7" max="7" width="30.7109375" style="82" bestFit="1" customWidth="1"/>
    <col min="8" max="8" width="19.28515625" style="82" customWidth="1"/>
    <col min="9" max="9" width="20.5703125" style="82" customWidth="1"/>
    <col min="10" max="10" width="30.7109375" style="82" bestFit="1" customWidth="1"/>
    <col min="11" max="11" width="10.42578125" style="82" customWidth="1"/>
    <col min="12" max="12" width="12" style="82" customWidth="1"/>
    <col min="13" max="13" width="12.42578125" style="82" bestFit="1" customWidth="1"/>
    <col min="14" max="14" width="16.140625" style="82" bestFit="1" customWidth="1"/>
    <col min="15" max="15" width="14.7109375" style="82" bestFit="1" customWidth="1"/>
    <col min="16" max="16" width="26.85546875" style="83" customWidth="1"/>
    <col min="17" max="16384" width="9.140625" style="82"/>
  </cols>
  <sheetData>
    <row r="1" spans="1:18" ht="55.5" customHeight="1" x14ac:dyDescent="0.2">
      <c r="A1" s="365" t="s">
        <v>4503</v>
      </c>
      <c r="B1" s="365"/>
      <c r="C1" s="365"/>
      <c r="D1" s="365"/>
      <c r="E1" s="365"/>
      <c r="F1" s="365"/>
      <c r="G1" s="365"/>
      <c r="H1" s="365"/>
      <c r="I1" s="365"/>
      <c r="J1" s="365"/>
      <c r="K1" s="365"/>
      <c r="L1" s="365"/>
      <c r="M1" s="365"/>
      <c r="N1" s="365"/>
      <c r="O1" s="365"/>
      <c r="P1" s="365"/>
    </row>
    <row r="2" spans="1:18" ht="55.5" customHeight="1" x14ac:dyDescent="0.2">
      <c r="A2" s="149"/>
      <c r="B2" s="366" t="s">
        <v>4628</v>
      </c>
      <c r="C2" s="366"/>
      <c r="D2" s="366"/>
      <c r="E2" s="149"/>
      <c r="F2" s="149"/>
      <c r="G2" s="149"/>
      <c r="H2" s="149"/>
      <c r="I2" s="149"/>
      <c r="J2" s="149"/>
      <c r="K2" s="149"/>
      <c r="L2" s="149"/>
      <c r="M2" s="149"/>
      <c r="N2" s="149"/>
      <c r="O2" s="149"/>
      <c r="P2" s="149"/>
    </row>
    <row r="3" spans="1:18" ht="22.5" customHeight="1" x14ac:dyDescent="0.2">
      <c r="A3" s="149"/>
      <c r="B3" s="225" t="s">
        <v>4530</v>
      </c>
      <c r="C3" s="226">
        <f>C5-C4</f>
        <v>160.09306600000002</v>
      </c>
      <c r="D3" s="236">
        <f>C3/C$10</f>
        <v>5.9310949411815146E-2</v>
      </c>
      <c r="E3" s="149"/>
      <c r="F3" s="149"/>
      <c r="G3" s="149"/>
      <c r="H3" s="149"/>
      <c r="I3" s="149"/>
      <c r="J3" s="149"/>
      <c r="K3" s="149"/>
      <c r="L3" s="149"/>
      <c r="M3" s="149"/>
      <c r="N3" s="149"/>
      <c r="O3" s="149"/>
      <c r="P3" s="149"/>
    </row>
    <row r="4" spans="1:18" ht="22.5" customHeight="1" x14ac:dyDescent="0.2">
      <c r="A4" s="149"/>
      <c r="B4" s="225" t="s">
        <v>535</v>
      </c>
      <c r="C4" s="227">
        <f>(SUMIF($E$14:$E$9996,"u_r",$P$14:$P$9996))/1000000</f>
        <v>174.41183799999999</v>
      </c>
      <c r="D4" s="236">
        <f>C4/C$10</f>
        <v>6.4615738575708806E-2</v>
      </c>
      <c r="E4" s="149"/>
      <c r="F4" s="149"/>
      <c r="G4" s="149"/>
      <c r="H4" s="149"/>
      <c r="I4" s="149"/>
      <c r="J4" s="149"/>
      <c r="K4" s="149"/>
      <c r="L4" s="149"/>
      <c r="M4" s="149"/>
      <c r="N4" s="149"/>
      <c r="O4" s="149"/>
      <c r="P4" s="149"/>
    </row>
    <row r="5" spans="1:18" ht="22.5" customHeight="1" x14ac:dyDescent="0.35">
      <c r="A5" s="149"/>
      <c r="B5" s="228" t="s">
        <v>4627</v>
      </c>
      <c r="C5" s="230">
        <f>(SUMIF($F$14:$F$9996,"r",$P$14:$P$9996)/1000000)</f>
        <v>334.50490400000001</v>
      </c>
      <c r="D5" s="237"/>
      <c r="E5" s="149"/>
      <c r="F5" s="149"/>
      <c r="G5" s="149"/>
      <c r="H5" s="149"/>
      <c r="I5" s="149"/>
      <c r="J5" s="149"/>
      <c r="K5" s="149"/>
      <c r="L5" s="149"/>
      <c r="M5" s="149"/>
      <c r="N5" s="149"/>
      <c r="O5" s="149"/>
      <c r="P5" s="149"/>
    </row>
    <row r="6" spans="1:18" ht="22.5" customHeight="1" x14ac:dyDescent="0.2">
      <c r="A6" s="149"/>
      <c r="B6" s="225" t="s">
        <v>4632</v>
      </c>
      <c r="C6" s="227">
        <f>(SUMIF($D$14:$D$9996,"u",$P$14:$P$9996))/1000000</f>
        <v>427.286182</v>
      </c>
      <c r="D6" s="236">
        <f>C6/C$10</f>
        <v>0.15830010479635412</v>
      </c>
      <c r="E6" s="149"/>
      <c r="F6" s="149"/>
      <c r="G6" s="149"/>
      <c r="H6" s="149"/>
      <c r="I6" s="149"/>
      <c r="J6" s="149"/>
      <c r="K6" s="149"/>
      <c r="L6" s="149"/>
      <c r="M6" s="149"/>
      <c r="N6" s="149"/>
      <c r="O6" s="149"/>
      <c r="P6" s="149"/>
    </row>
    <row r="7" spans="1:18" ht="22.5" customHeight="1" x14ac:dyDescent="0.2">
      <c r="A7" s="149"/>
      <c r="B7" s="231" t="s">
        <v>4629</v>
      </c>
      <c r="C7" s="229">
        <f>(SUMIF($C$14:$C$9996,"C",$P$14:$P$9996))/1000000</f>
        <v>1937.4249540000001</v>
      </c>
      <c r="D7" s="236"/>
      <c r="E7" s="149"/>
      <c r="F7" s="149"/>
      <c r="G7" s="149"/>
      <c r="H7" s="149"/>
      <c r="I7" s="149"/>
      <c r="J7" s="149"/>
      <c r="K7" s="149"/>
      <c r="L7" s="149"/>
      <c r="M7" s="149"/>
      <c r="N7" s="149"/>
      <c r="O7" s="149"/>
      <c r="P7" s="149"/>
    </row>
    <row r="8" spans="1:18" ht="22.5" customHeight="1" x14ac:dyDescent="0.2">
      <c r="A8" s="149"/>
      <c r="B8" s="225" t="s">
        <v>4630</v>
      </c>
      <c r="C8" s="227">
        <f>SUMIF($H$14:$H$9996,"London",$P$14:$P$9996)/1000000</f>
        <v>1456.52379</v>
      </c>
      <c r="D8" s="236">
        <f t="shared" ref="D8:D9" si="0">C8/C$10</f>
        <v>0.53960993429781179</v>
      </c>
      <c r="E8" s="149"/>
      <c r="F8" s="149"/>
      <c r="G8" s="149"/>
      <c r="H8" s="149"/>
      <c r="I8" s="149"/>
      <c r="J8" s="149"/>
      <c r="K8" s="149"/>
      <c r="L8" s="149"/>
      <c r="M8" s="149"/>
      <c r="N8" s="149"/>
      <c r="O8" s="149"/>
      <c r="P8" s="149"/>
    </row>
    <row r="9" spans="1:18" ht="22.5" customHeight="1" x14ac:dyDescent="0.2">
      <c r="A9" s="149"/>
      <c r="B9" s="233" t="s">
        <v>4631</v>
      </c>
      <c r="C9" s="234">
        <f>C7-C8</f>
        <v>480.90116400000011</v>
      </c>
      <c r="D9" s="236">
        <f t="shared" si="0"/>
        <v>0.17816327291831005</v>
      </c>
      <c r="E9" s="149"/>
      <c r="F9" s="149"/>
      <c r="G9" s="149"/>
      <c r="H9" s="149"/>
      <c r="I9" s="149"/>
      <c r="J9" s="149"/>
      <c r="K9" s="149"/>
      <c r="L9" s="149"/>
      <c r="M9" s="149"/>
      <c r="N9" s="149"/>
      <c r="O9" s="149"/>
      <c r="P9" s="149"/>
    </row>
    <row r="10" spans="1:18" ht="22.5" customHeight="1" x14ac:dyDescent="0.2">
      <c r="A10" s="149"/>
      <c r="B10" s="149"/>
      <c r="C10" s="235">
        <f>C3+C4+C6+C8+C9</f>
        <v>2699.2160400000002</v>
      </c>
      <c r="D10" s="238">
        <f>SUM(D3:D9)</f>
        <v>0.99999999999999989</v>
      </c>
      <c r="E10" s="149"/>
      <c r="F10" s="149"/>
      <c r="G10" s="149"/>
      <c r="H10" s="149"/>
      <c r="I10" s="149"/>
      <c r="J10" s="149"/>
      <c r="K10" s="149"/>
      <c r="L10" s="149"/>
      <c r="M10" s="149"/>
      <c r="N10" s="149"/>
      <c r="O10" s="149"/>
      <c r="P10" s="149"/>
    </row>
    <row r="11" spans="1:18" ht="22.5" customHeight="1" x14ac:dyDescent="0.2">
      <c r="A11" s="149"/>
      <c r="B11" s="149"/>
      <c r="C11" s="149"/>
      <c r="D11" s="149"/>
      <c r="E11" s="149"/>
      <c r="F11" s="149"/>
      <c r="G11" s="149"/>
      <c r="H11" s="149"/>
      <c r="I11" s="149"/>
      <c r="J11" s="149"/>
      <c r="K11" s="149"/>
      <c r="L11" s="149"/>
      <c r="M11" s="149"/>
      <c r="N11" s="149"/>
      <c r="O11" s="149"/>
      <c r="P11" s="149"/>
    </row>
    <row r="12" spans="1:18" ht="22.5" customHeight="1" thickBot="1" x14ac:dyDescent="0.25">
      <c r="A12" s="149"/>
      <c r="B12" s="149">
        <f>SUM(C12:F12)</f>
        <v>2320</v>
      </c>
      <c r="C12" s="149">
        <f>COUNTIF(C14:C10000,"c")</f>
        <v>735</v>
      </c>
      <c r="D12" s="149">
        <f>COUNTIF(D14:D10000,"U")</f>
        <v>369</v>
      </c>
      <c r="E12" s="149">
        <f>COUNTIF(E14:E10000,"U_R")</f>
        <v>339</v>
      </c>
      <c r="F12" s="149">
        <f>COUNTIF(F14:F10000,"R")</f>
        <v>877</v>
      </c>
      <c r="G12" s="149"/>
      <c r="H12" s="149"/>
      <c r="I12" s="149"/>
      <c r="J12" s="149"/>
      <c r="K12" s="149"/>
      <c r="L12" s="149"/>
      <c r="M12" s="149"/>
      <c r="N12" s="149"/>
      <c r="O12" s="232" t="s">
        <v>529</v>
      </c>
      <c r="P12" s="244">
        <f>SUM(P14:P10000)</f>
        <v>2699216040</v>
      </c>
    </row>
    <row r="13" spans="1:18" ht="51.75" customHeight="1" x14ac:dyDescent="0.2">
      <c r="A13" s="84" t="s">
        <v>531</v>
      </c>
      <c r="B13" s="239" t="s">
        <v>532</v>
      </c>
      <c r="C13" s="242" t="s">
        <v>533</v>
      </c>
      <c r="D13" s="243" t="s">
        <v>534</v>
      </c>
      <c r="E13" s="243" t="s">
        <v>535</v>
      </c>
      <c r="F13" s="242" t="s">
        <v>536</v>
      </c>
      <c r="G13" s="240" t="s">
        <v>537</v>
      </c>
      <c r="H13" s="84" t="s">
        <v>79</v>
      </c>
      <c r="I13" s="84" t="s">
        <v>538</v>
      </c>
      <c r="J13" s="84" t="s">
        <v>539</v>
      </c>
      <c r="K13" s="85" t="s">
        <v>540</v>
      </c>
      <c r="L13" s="85" t="s">
        <v>541</v>
      </c>
      <c r="M13" s="85" t="s">
        <v>542</v>
      </c>
      <c r="N13" s="85" t="s">
        <v>543</v>
      </c>
      <c r="O13" s="245" t="s">
        <v>544</v>
      </c>
      <c r="P13" s="102" t="s">
        <v>545</v>
      </c>
      <c r="R13" s="86"/>
    </row>
    <row r="14" spans="1:18" ht="20.100000000000001" customHeight="1" x14ac:dyDescent="0.25">
      <c r="A14" s="87">
        <v>5284</v>
      </c>
      <c r="B14" s="87" t="s">
        <v>546</v>
      </c>
      <c r="C14" s="241"/>
      <c r="D14" s="241" t="s">
        <v>66</v>
      </c>
      <c r="E14" s="241"/>
      <c r="F14" s="241"/>
      <c r="G14" s="87" t="s">
        <v>547</v>
      </c>
      <c r="H14" s="87" t="s">
        <v>106</v>
      </c>
      <c r="I14" s="87" t="s">
        <v>212</v>
      </c>
      <c r="J14" s="87" t="s">
        <v>548</v>
      </c>
      <c r="K14" s="87" t="s">
        <v>549</v>
      </c>
      <c r="L14" s="87" t="s">
        <v>549</v>
      </c>
      <c r="M14" s="89">
        <v>26138</v>
      </c>
      <c r="N14" s="89">
        <v>42340</v>
      </c>
      <c r="O14" s="89">
        <v>23978</v>
      </c>
      <c r="P14" s="90">
        <v>92456</v>
      </c>
      <c r="R14" s="91"/>
    </row>
    <row r="15" spans="1:18" ht="20.100000000000001" customHeight="1" x14ac:dyDescent="0.25">
      <c r="A15" s="87">
        <v>5275</v>
      </c>
      <c r="B15" s="87" t="s">
        <v>550</v>
      </c>
      <c r="C15" s="88"/>
      <c r="D15" s="88" t="s">
        <v>66</v>
      </c>
      <c r="E15" s="88"/>
      <c r="F15" s="88"/>
      <c r="G15" s="87" t="s">
        <v>551</v>
      </c>
      <c r="H15" s="87" t="s">
        <v>106</v>
      </c>
      <c r="I15" s="87" t="s">
        <v>212</v>
      </c>
      <c r="J15" s="87" t="s">
        <v>548</v>
      </c>
      <c r="K15" s="87" t="s">
        <v>549</v>
      </c>
      <c r="L15" s="87" t="s">
        <v>549</v>
      </c>
      <c r="M15" s="89">
        <v>164064</v>
      </c>
      <c r="N15" s="89">
        <v>341592</v>
      </c>
      <c r="O15" s="89">
        <v>245716</v>
      </c>
      <c r="P15" s="90">
        <v>751372</v>
      </c>
      <c r="R15" s="91"/>
    </row>
    <row r="16" spans="1:18" ht="20.100000000000001" customHeight="1" x14ac:dyDescent="0.25">
      <c r="A16" s="87">
        <v>5277</v>
      </c>
      <c r="B16" s="87" t="s">
        <v>552</v>
      </c>
      <c r="C16" s="88"/>
      <c r="D16" s="88" t="s">
        <v>66</v>
      </c>
      <c r="E16" s="88"/>
      <c r="F16" s="88"/>
      <c r="G16" s="87" t="s">
        <v>553</v>
      </c>
      <c r="H16" s="87" t="s">
        <v>106</v>
      </c>
      <c r="I16" s="87" t="s">
        <v>212</v>
      </c>
      <c r="J16" s="87" t="s">
        <v>548</v>
      </c>
      <c r="K16" s="87" t="s">
        <v>549</v>
      </c>
      <c r="L16" s="87" t="s">
        <v>549</v>
      </c>
      <c r="M16" s="89">
        <v>210894</v>
      </c>
      <c r="N16" s="89">
        <v>562972</v>
      </c>
      <c r="O16" s="89">
        <v>365086</v>
      </c>
      <c r="P16" s="90">
        <v>1138952</v>
      </c>
      <c r="R16" s="91"/>
    </row>
    <row r="17" spans="1:18" ht="20.100000000000001" customHeight="1" x14ac:dyDescent="0.25">
      <c r="A17" s="87">
        <v>5286</v>
      </c>
      <c r="B17" s="87" t="s">
        <v>554</v>
      </c>
      <c r="C17" s="88"/>
      <c r="D17" s="88" t="s">
        <v>66</v>
      </c>
      <c r="E17" s="88"/>
      <c r="F17" s="88"/>
      <c r="G17" s="87" t="s">
        <v>555</v>
      </c>
      <c r="H17" s="87" t="s">
        <v>106</v>
      </c>
      <c r="I17" s="87" t="s">
        <v>212</v>
      </c>
      <c r="J17" s="87" t="s">
        <v>548</v>
      </c>
      <c r="K17" s="87" t="s">
        <v>549</v>
      </c>
      <c r="L17" s="87" t="s">
        <v>549</v>
      </c>
      <c r="M17" s="89">
        <v>63538</v>
      </c>
      <c r="N17" s="89">
        <v>130650</v>
      </c>
      <c r="O17" s="89">
        <v>66984</v>
      </c>
      <c r="P17" s="90">
        <v>261172</v>
      </c>
      <c r="R17" s="91"/>
    </row>
    <row r="18" spans="1:18" ht="20.100000000000001" customHeight="1" x14ac:dyDescent="0.25">
      <c r="A18" s="87">
        <v>2095</v>
      </c>
      <c r="B18" s="87" t="s">
        <v>556</v>
      </c>
      <c r="C18" s="88"/>
      <c r="D18" s="88"/>
      <c r="E18" s="88"/>
      <c r="F18" s="88" t="s">
        <v>57</v>
      </c>
      <c r="G18" s="87" t="s">
        <v>557</v>
      </c>
      <c r="H18" s="87" t="s">
        <v>112</v>
      </c>
      <c r="I18" s="87" t="s">
        <v>389</v>
      </c>
      <c r="J18" s="87" t="s">
        <v>558</v>
      </c>
      <c r="K18" s="87" t="s">
        <v>549</v>
      </c>
      <c r="L18" s="87" t="s">
        <v>549</v>
      </c>
      <c r="M18" s="89">
        <v>10272</v>
      </c>
      <c r="N18" s="89">
        <v>11202</v>
      </c>
      <c r="O18" s="89">
        <v>4430</v>
      </c>
      <c r="P18" s="90">
        <v>25904</v>
      </c>
      <c r="R18" s="91"/>
    </row>
    <row r="19" spans="1:18" ht="20.100000000000001" customHeight="1" x14ac:dyDescent="0.25">
      <c r="A19" s="87">
        <v>2026</v>
      </c>
      <c r="B19" s="87" t="s">
        <v>559</v>
      </c>
      <c r="C19" s="88"/>
      <c r="D19" s="88"/>
      <c r="E19" s="88"/>
      <c r="F19" s="88" t="s">
        <v>57</v>
      </c>
      <c r="G19" s="87" t="s">
        <v>560</v>
      </c>
      <c r="H19" s="87" t="s">
        <v>112</v>
      </c>
      <c r="I19" s="87" t="s">
        <v>389</v>
      </c>
      <c r="J19" s="87" t="s">
        <v>558</v>
      </c>
      <c r="K19" s="87" t="s">
        <v>549</v>
      </c>
      <c r="L19" s="87" t="s">
        <v>549</v>
      </c>
      <c r="M19" s="89">
        <v>4292</v>
      </c>
      <c r="N19" s="89">
        <v>4696</v>
      </c>
      <c r="O19" s="89">
        <v>2690</v>
      </c>
      <c r="P19" s="90">
        <v>11678</v>
      </c>
      <c r="R19" s="91"/>
    </row>
    <row r="20" spans="1:18" ht="20.100000000000001" customHeight="1" x14ac:dyDescent="0.25">
      <c r="A20" s="87">
        <v>2027</v>
      </c>
      <c r="B20" s="87" t="s">
        <v>561</v>
      </c>
      <c r="C20" s="88"/>
      <c r="D20" s="88"/>
      <c r="E20" s="88"/>
      <c r="F20" s="88" t="s">
        <v>57</v>
      </c>
      <c r="G20" s="87" t="s">
        <v>562</v>
      </c>
      <c r="H20" s="87" t="s">
        <v>112</v>
      </c>
      <c r="I20" s="87" t="s">
        <v>389</v>
      </c>
      <c r="J20" s="87" t="s">
        <v>558</v>
      </c>
      <c r="K20" s="87" t="s">
        <v>549</v>
      </c>
      <c r="L20" s="87" t="s">
        <v>549</v>
      </c>
      <c r="M20" s="89">
        <v>11336</v>
      </c>
      <c r="N20" s="89">
        <v>9448</v>
      </c>
      <c r="O20" s="89">
        <v>9478</v>
      </c>
      <c r="P20" s="90">
        <v>30262</v>
      </c>
      <c r="R20" s="91"/>
    </row>
    <row r="21" spans="1:18" ht="20.100000000000001" customHeight="1" x14ac:dyDescent="0.25">
      <c r="A21" s="87">
        <v>1988</v>
      </c>
      <c r="B21" s="87" t="s">
        <v>563</v>
      </c>
      <c r="C21" s="88"/>
      <c r="D21" s="88"/>
      <c r="E21" s="88"/>
      <c r="F21" s="88" t="s">
        <v>57</v>
      </c>
      <c r="G21" s="87" t="s">
        <v>564</v>
      </c>
      <c r="H21" s="87" t="s">
        <v>112</v>
      </c>
      <c r="I21" s="87" t="s">
        <v>389</v>
      </c>
      <c r="J21" s="87" t="s">
        <v>558</v>
      </c>
      <c r="K21" s="87" t="s">
        <v>549</v>
      </c>
      <c r="L21" s="87" t="s">
        <v>549</v>
      </c>
      <c r="M21" s="89">
        <v>32748</v>
      </c>
      <c r="N21" s="89">
        <v>39678</v>
      </c>
      <c r="O21" s="89">
        <v>17136</v>
      </c>
      <c r="P21" s="90">
        <v>89562</v>
      </c>
      <c r="R21" s="91"/>
    </row>
    <row r="22" spans="1:18" ht="20.100000000000001" customHeight="1" x14ac:dyDescent="0.25">
      <c r="A22" s="87">
        <v>2098</v>
      </c>
      <c r="B22" s="87" t="s">
        <v>565</v>
      </c>
      <c r="C22" s="88"/>
      <c r="D22" s="88"/>
      <c r="E22" s="88"/>
      <c r="F22" s="88" t="s">
        <v>57</v>
      </c>
      <c r="G22" s="87" t="s">
        <v>566</v>
      </c>
      <c r="H22" s="87" t="s">
        <v>112</v>
      </c>
      <c r="I22" s="87" t="s">
        <v>389</v>
      </c>
      <c r="J22" s="87" t="s">
        <v>558</v>
      </c>
      <c r="K22" s="87" t="s">
        <v>549</v>
      </c>
      <c r="L22" s="87" t="s">
        <v>549</v>
      </c>
      <c r="M22" s="89">
        <v>18996</v>
      </c>
      <c r="N22" s="89">
        <v>23116</v>
      </c>
      <c r="O22" s="89">
        <v>7012</v>
      </c>
      <c r="P22" s="90">
        <v>49124</v>
      </c>
      <c r="R22" s="91"/>
    </row>
    <row r="23" spans="1:18" ht="20.100000000000001" customHeight="1" x14ac:dyDescent="0.25">
      <c r="A23" s="87">
        <v>2040</v>
      </c>
      <c r="B23" s="87" t="s">
        <v>567</v>
      </c>
      <c r="C23" s="88"/>
      <c r="D23" s="88"/>
      <c r="E23" s="88"/>
      <c r="F23" s="88" t="s">
        <v>57</v>
      </c>
      <c r="G23" s="87" t="s">
        <v>568</v>
      </c>
      <c r="H23" s="87" t="s">
        <v>112</v>
      </c>
      <c r="I23" s="87" t="s">
        <v>389</v>
      </c>
      <c r="J23" s="87" t="s">
        <v>558</v>
      </c>
      <c r="K23" s="87" t="s">
        <v>549</v>
      </c>
      <c r="L23" s="87" t="s">
        <v>549</v>
      </c>
      <c r="M23" s="89">
        <v>70036</v>
      </c>
      <c r="N23" s="89">
        <v>83974</v>
      </c>
      <c r="O23" s="89">
        <v>32566</v>
      </c>
      <c r="P23" s="90">
        <v>186576</v>
      </c>
      <c r="R23" s="91"/>
    </row>
    <row r="24" spans="1:18" ht="20.100000000000001" customHeight="1" x14ac:dyDescent="0.25">
      <c r="A24" s="87">
        <v>1805</v>
      </c>
      <c r="B24" s="87" t="s">
        <v>569</v>
      </c>
      <c r="C24" s="92" t="s">
        <v>20</v>
      </c>
      <c r="D24" s="92"/>
      <c r="E24" s="92"/>
      <c r="F24" s="88"/>
      <c r="G24" s="87" t="s">
        <v>570</v>
      </c>
      <c r="H24" s="87" t="s">
        <v>170</v>
      </c>
      <c r="I24" s="87" t="s">
        <v>177</v>
      </c>
      <c r="J24" s="87" t="s">
        <v>571</v>
      </c>
      <c r="K24" s="87" t="s">
        <v>549</v>
      </c>
      <c r="L24" s="87" t="s">
        <v>549</v>
      </c>
      <c r="M24" s="89">
        <v>124896</v>
      </c>
      <c r="N24" s="89">
        <v>130658</v>
      </c>
      <c r="O24" s="89">
        <v>36576</v>
      </c>
      <c r="P24" s="90">
        <v>292130</v>
      </c>
      <c r="R24" s="91"/>
    </row>
    <row r="25" spans="1:18" ht="20.100000000000001" customHeight="1" x14ac:dyDescent="0.25">
      <c r="A25" s="87">
        <v>1678</v>
      </c>
      <c r="B25" s="87" t="s">
        <v>572</v>
      </c>
      <c r="C25" s="92" t="s">
        <v>20</v>
      </c>
      <c r="D25" s="92"/>
      <c r="E25" s="92"/>
      <c r="F25" s="88"/>
      <c r="G25" s="87" t="s">
        <v>573</v>
      </c>
      <c r="H25" s="87" t="s">
        <v>170</v>
      </c>
      <c r="I25" s="87" t="s">
        <v>177</v>
      </c>
      <c r="J25" s="87" t="s">
        <v>571</v>
      </c>
      <c r="K25" s="87" t="s">
        <v>549</v>
      </c>
      <c r="L25" s="87" t="s">
        <v>549</v>
      </c>
      <c r="M25" s="89">
        <v>18444</v>
      </c>
      <c r="N25" s="89">
        <v>21266</v>
      </c>
      <c r="O25" s="89">
        <v>7180</v>
      </c>
      <c r="P25" s="90">
        <v>46890</v>
      </c>
      <c r="R25" s="91"/>
    </row>
    <row r="26" spans="1:18" ht="20.100000000000001" customHeight="1" x14ac:dyDescent="0.25">
      <c r="A26" s="87">
        <v>1679</v>
      </c>
      <c r="B26" s="87" t="s">
        <v>574</v>
      </c>
      <c r="C26" s="92" t="s">
        <v>20</v>
      </c>
      <c r="D26" s="92"/>
      <c r="E26" s="92"/>
      <c r="F26" s="88" t="str">
        <f t="shared" ref="F26" si="1">IF(AND(C26="",D26=""),"R","")</f>
        <v/>
      </c>
      <c r="G26" s="87" t="s">
        <v>575</v>
      </c>
      <c r="H26" s="87" t="s">
        <v>170</v>
      </c>
      <c r="I26" s="87" t="s">
        <v>177</v>
      </c>
      <c r="J26" s="87" t="s">
        <v>571</v>
      </c>
      <c r="K26" s="87" t="s">
        <v>549</v>
      </c>
      <c r="L26" s="87" t="s">
        <v>549</v>
      </c>
      <c r="M26" s="89">
        <v>73490</v>
      </c>
      <c r="N26" s="89">
        <v>114170</v>
      </c>
      <c r="O26" s="89">
        <v>42584</v>
      </c>
      <c r="P26" s="90">
        <v>230244</v>
      </c>
      <c r="R26" s="91"/>
    </row>
    <row r="27" spans="1:18" ht="20.100000000000001" customHeight="1" x14ac:dyDescent="0.25">
      <c r="A27" s="87">
        <v>1691</v>
      </c>
      <c r="B27" s="87" t="s">
        <v>576</v>
      </c>
      <c r="C27" s="92" t="s">
        <v>20</v>
      </c>
      <c r="D27" s="92"/>
      <c r="E27" s="92"/>
      <c r="F27" s="92"/>
      <c r="G27" s="87" t="s">
        <v>577</v>
      </c>
      <c r="H27" s="87" t="s">
        <v>170</v>
      </c>
      <c r="I27" s="87" t="s">
        <v>177</v>
      </c>
      <c r="J27" s="87" t="s">
        <v>571</v>
      </c>
      <c r="K27" s="87" t="s">
        <v>549</v>
      </c>
      <c r="L27" s="87" t="s">
        <v>549</v>
      </c>
      <c r="M27" s="89">
        <v>30248</v>
      </c>
      <c r="N27" s="89">
        <v>24904</v>
      </c>
      <c r="O27" s="89">
        <v>14718</v>
      </c>
      <c r="P27" s="90">
        <v>69870</v>
      </c>
      <c r="R27" s="91"/>
    </row>
    <row r="28" spans="1:18" ht="20.100000000000001" customHeight="1" x14ac:dyDescent="0.25">
      <c r="A28" s="87">
        <v>1761</v>
      </c>
      <c r="B28" s="87" t="s">
        <v>578</v>
      </c>
      <c r="C28" s="92" t="s">
        <v>20</v>
      </c>
      <c r="D28" s="92"/>
      <c r="E28" s="92"/>
      <c r="F28" s="92"/>
      <c r="G28" s="87" t="s">
        <v>579</v>
      </c>
      <c r="H28" s="87" t="s">
        <v>170</v>
      </c>
      <c r="I28" s="87" t="s">
        <v>177</v>
      </c>
      <c r="J28" s="87" t="s">
        <v>571</v>
      </c>
      <c r="K28" s="87" t="s">
        <v>549</v>
      </c>
      <c r="L28" s="87" t="s">
        <v>549</v>
      </c>
      <c r="M28" s="89">
        <v>70128</v>
      </c>
      <c r="N28" s="89">
        <v>30296</v>
      </c>
      <c r="O28" s="89">
        <v>21018</v>
      </c>
      <c r="P28" s="90">
        <v>121442</v>
      </c>
      <c r="R28" s="91"/>
    </row>
    <row r="29" spans="1:18" ht="20.100000000000001" customHeight="1" x14ac:dyDescent="0.25">
      <c r="A29" s="87">
        <v>1585</v>
      </c>
      <c r="B29" s="87" t="s">
        <v>580</v>
      </c>
      <c r="C29" s="92" t="s">
        <v>20</v>
      </c>
      <c r="D29" s="92"/>
      <c r="E29" s="92"/>
      <c r="F29" s="92"/>
      <c r="G29" s="87" t="s">
        <v>581</v>
      </c>
      <c r="H29" s="87" t="s">
        <v>170</v>
      </c>
      <c r="I29" s="87" t="s">
        <v>177</v>
      </c>
      <c r="J29" s="87" t="s">
        <v>571</v>
      </c>
      <c r="K29" s="87" t="s">
        <v>549</v>
      </c>
      <c r="L29" s="87" t="s">
        <v>549</v>
      </c>
      <c r="M29" s="89">
        <v>8434</v>
      </c>
      <c r="N29" s="89">
        <v>17604</v>
      </c>
      <c r="O29" s="89">
        <v>1806</v>
      </c>
      <c r="P29" s="90">
        <v>27844</v>
      </c>
      <c r="R29" s="91"/>
    </row>
    <row r="30" spans="1:18" ht="20.100000000000001" customHeight="1" x14ac:dyDescent="0.25">
      <c r="A30" s="87">
        <v>5267</v>
      </c>
      <c r="B30" s="87" t="s">
        <v>582</v>
      </c>
      <c r="C30" s="88"/>
      <c r="D30" s="88" t="s">
        <v>66</v>
      </c>
      <c r="E30" s="88"/>
      <c r="F30" s="88"/>
      <c r="G30" s="87" t="s">
        <v>583</v>
      </c>
      <c r="H30" s="87" t="s">
        <v>106</v>
      </c>
      <c r="I30" s="87" t="s">
        <v>199</v>
      </c>
      <c r="J30" s="87" t="s">
        <v>548</v>
      </c>
      <c r="K30" s="87" t="s">
        <v>549</v>
      </c>
      <c r="L30" s="87" t="s">
        <v>549</v>
      </c>
      <c r="M30" s="89">
        <v>117728</v>
      </c>
      <c r="N30" s="89">
        <v>340190</v>
      </c>
      <c r="O30" s="89">
        <v>242060</v>
      </c>
      <c r="P30" s="90">
        <v>699978</v>
      </c>
      <c r="R30" s="91"/>
    </row>
    <row r="31" spans="1:18" ht="20.100000000000001" customHeight="1" x14ac:dyDescent="0.25">
      <c r="A31" s="87">
        <v>5251</v>
      </c>
      <c r="B31" s="87" t="s">
        <v>584</v>
      </c>
      <c r="C31" s="88"/>
      <c r="D31" s="88" t="s">
        <v>66</v>
      </c>
      <c r="E31" s="88"/>
      <c r="F31" s="88"/>
      <c r="G31" s="87" t="s">
        <v>585</v>
      </c>
      <c r="H31" s="87" t="s">
        <v>106</v>
      </c>
      <c r="I31" s="87" t="s">
        <v>199</v>
      </c>
      <c r="J31" s="87" t="s">
        <v>548</v>
      </c>
      <c r="K31" s="87" t="s">
        <v>549</v>
      </c>
      <c r="L31" s="87" t="s">
        <v>549</v>
      </c>
      <c r="M31" s="89">
        <v>33348</v>
      </c>
      <c r="N31" s="89">
        <v>136954</v>
      </c>
      <c r="O31" s="89">
        <v>102380</v>
      </c>
      <c r="P31" s="90">
        <v>272682</v>
      </c>
      <c r="R31" s="91"/>
    </row>
    <row r="32" spans="1:18" ht="20.100000000000001" customHeight="1" x14ac:dyDescent="0.25">
      <c r="A32" s="87">
        <v>5252</v>
      </c>
      <c r="B32" s="87" t="s">
        <v>586</v>
      </c>
      <c r="C32" s="88"/>
      <c r="D32" s="88" t="s">
        <v>66</v>
      </c>
      <c r="E32" s="88"/>
      <c r="F32" s="88"/>
      <c r="G32" s="87" t="s">
        <v>587</v>
      </c>
      <c r="H32" s="87" t="s">
        <v>106</v>
      </c>
      <c r="I32" s="87" t="s">
        <v>199</v>
      </c>
      <c r="J32" s="87" t="s">
        <v>548</v>
      </c>
      <c r="K32" s="87" t="s">
        <v>549</v>
      </c>
      <c r="L32" s="87" t="s">
        <v>549</v>
      </c>
      <c r="M32" s="89">
        <v>152532</v>
      </c>
      <c r="N32" s="89">
        <v>303772</v>
      </c>
      <c r="O32" s="89">
        <v>447920</v>
      </c>
      <c r="P32" s="90">
        <v>904224</v>
      </c>
      <c r="R32" s="91"/>
    </row>
    <row r="33" spans="1:18" ht="20.100000000000001" customHeight="1" x14ac:dyDescent="0.25">
      <c r="A33" s="87">
        <v>5253</v>
      </c>
      <c r="B33" s="87" t="s">
        <v>588</v>
      </c>
      <c r="C33" s="88"/>
      <c r="D33" s="88" t="s">
        <v>66</v>
      </c>
      <c r="E33" s="88"/>
      <c r="F33" s="88"/>
      <c r="G33" s="87" t="s">
        <v>589</v>
      </c>
      <c r="H33" s="87" t="s">
        <v>106</v>
      </c>
      <c r="I33" s="87" t="s">
        <v>199</v>
      </c>
      <c r="J33" s="87" t="s">
        <v>548</v>
      </c>
      <c r="K33" s="87" t="s">
        <v>549</v>
      </c>
      <c r="L33" s="87" t="s">
        <v>549</v>
      </c>
      <c r="M33" s="89">
        <v>156786</v>
      </c>
      <c r="N33" s="89">
        <v>514402</v>
      </c>
      <c r="O33" s="89">
        <v>300660</v>
      </c>
      <c r="P33" s="90">
        <v>971848</v>
      </c>
      <c r="R33" s="91"/>
    </row>
    <row r="34" spans="1:18" ht="20.100000000000001" customHeight="1" x14ac:dyDescent="0.25">
      <c r="A34" s="87">
        <v>5258</v>
      </c>
      <c r="B34" s="87" t="s">
        <v>590</v>
      </c>
      <c r="C34" s="88"/>
      <c r="D34" s="88" t="s">
        <v>66</v>
      </c>
      <c r="E34" s="88"/>
      <c r="F34" s="88"/>
      <c r="G34" s="87" t="s">
        <v>591</v>
      </c>
      <c r="H34" s="87" t="s">
        <v>106</v>
      </c>
      <c r="I34" s="87" t="s">
        <v>199</v>
      </c>
      <c r="J34" s="87" t="s">
        <v>548</v>
      </c>
      <c r="K34" s="87" t="s">
        <v>549</v>
      </c>
      <c r="L34" s="87" t="s">
        <v>549</v>
      </c>
      <c r="M34" s="89">
        <v>26266</v>
      </c>
      <c r="N34" s="89">
        <v>39546</v>
      </c>
      <c r="O34" s="89">
        <v>30170</v>
      </c>
      <c r="P34" s="90">
        <v>95982</v>
      </c>
      <c r="R34" s="91"/>
    </row>
    <row r="35" spans="1:18" ht="20.100000000000001" customHeight="1" x14ac:dyDescent="0.25">
      <c r="A35" s="87">
        <v>5260</v>
      </c>
      <c r="B35" s="87" t="s">
        <v>592</v>
      </c>
      <c r="C35" s="88"/>
      <c r="D35" s="88" t="s">
        <v>66</v>
      </c>
      <c r="E35" s="88"/>
      <c r="F35" s="88"/>
      <c r="G35" s="87" t="s">
        <v>593</v>
      </c>
      <c r="H35" s="87" t="s">
        <v>106</v>
      </c>
      <c r="I35" s="87" t="s">
        <v>199</v>
      </c>
      <c r="J35" s="87" t="s">
        <v>548</v>
      </c>
      <c r="K35" s="87" t="s">
        <v>549</v>
      </c>
      <c r="L35" s="87" t="s">
        <v>549</v>
      </c>
      <c r="M35" s="89">
        <v>116316</v>
      </c>
      <c r="N35" s="89">
        <v>393546</v>
      </c>
      <c r="O35" s="89">
        <v>344524</v>
      </c>
      <c r="P35" s="90">
        <v>854386</v>
      </c>
      <c r="R35" s="91"/>
    </row>
    <row r="36" spans="1:18" ht="20.100000000000001" customHeight="1" x14ac:dyDescent="0.25">
      <c r="A36" s="87">
        <v>1862</v>
      </c>
      <c r="B36" s="87" t="s">
        <v>594</v>
      </c>
      <c r="C36" s="88"/>
      <c r="D36" s="88" t="s">
        <v>66</v>
      </c>
      <c r="E36" s="88"/>
      <c r="F36" s="88"/>
      <c r="G36" s="87" t="s">
        <v>595</v>
      </c>
      <c r="H36" s="87" t="s">
        <v>170</v>
      </c>
      <c r="I36" s="87" t="s">
        <v>251</v>
      </c>
      <c r="J36" s="87" t="s">
        <v>571</v>
      </c>
      <c r="K36" s="87" t="s">
        <v>549</v>
      </c>
      <c r="L36" s="87" t="s">
        <v>549</v>
      </c>
      <c r="M36" s="89">
        <v>83692</v>
      </c>
      <c r="N36" s="89">
        <v>31766</v>
      </c>
      <c r="O36" s="89">
        <v>37784</v>
      </c>
      <c r="P36" s="90">
        <v>153242</v>
      </c>
      <c r="R36" s="91"/>
    </row>
    <row r="37" spans="1:18" ht="20.100000000000001" customHeight="1" x14ac:dyDescent="0.25">
      <c r="A37" s="87">
        <v>1867</v>
      </c>
      <c r="B37" s="87" t="s">
        <v>596</v>
      </c>
      <c r="C37" s="88"/>
      <c r="D37" s="88" t="s">
        <v>66</v>
      </c>
      <c r="E37" s="88"/>
      <c r="F37" s="88"/>
      <c r="G37" s="87" t="s">
        <v>597</v>
      </c>
      <c r="H37" s="87" t="s">
        <v>170</v>
      </c>
      <c r="I37" s="87" t="s">
        <v>251</v>
      </c>
      <c r="J37" s="87" t="s">
        <v>571</v>
      </c>
      <c r="K37" s="87" t="s">
        <v>549</v>
      </c>
      <c r="L37" s="87" t="s">
        <v>549</v>
      </c>
      <c r="M37" s="89">
        <v>73810</v>
      </c>
      <c r="N37" s="89">
        <v>66192</v>
      </c>
      <c r="O37" s="89">
        <v>38806</v>
      </c>
      <c r="P37" s="90">
        <v>178808</v>
      </c>
      <c r="R37" s="91"/>
    </row>
    <row r="38" spans="1:18" ht="20.100000000000001" customHeight="1" x14ac:dyDescent="0.25">
      <c r="A38" s="87">
        <v>1861</v>
      </c>
      <c r="B38" s="87" t="s">
        <v>598</v>
      </c>
      <c r="C38" s="88"/>
      <c r="D38" s="88" t="s">
        <v>66</v>
      </c>
      <c r="E38" s="88"/>
      <c r="F38" s="88"/>
      <c r="G38" s="87" t="s">
        <v>599</v>
      </c>
      <c r="H38" s="87" t="s">
        <v>170</v>
      </c>
      <c r="I38" s="87" t="s">
        <v>251</v>
      </c>
      <c r="J38" s="87" t="s">
        <v>571</v>
      </c>
      <c r="K38" s="87" t="s">
        <v>549</v>
      </c>
      <c r="L38" s="87" t="s">
        <v>549</v>
      </c>
      <c r="M38" s="89">
        <v>78712</v>
      </c>
      <c r="N38" s="89">
        <v>55850</v>
      </c>
      <c r="O38" s="89">
        <v>47646</v>
      </c>
      <c r="P38" s="90">
        <v>182208</v>
      </c>
      <c r="R38" s="91"/>
    </row>
    <row r="39" spans="1:18" ht="20.100000000000001" customHeight="1" x14ac:dyDescent="0.25">
      <c r="A39" s="87">
        <v>5003</v>
      </c>
      <c r="B39" s="87" t="s">
        <v>600</v>
      </c>
      <c r="C39" s="88"/>
      <c r="D39" s="88"/>
      <c r="E39" s="88" t="s">
        <v>601</v>
      </c>
      <c r="F39" s="88" t="s">
        <v>57</v>
      </c>
      <c r="G39" s="87" t="s">
        <v>602</v>
      </c>
      <c r="H39" s="87" t="s">
        <v>106</v>
      </c>
      <c r="I39" s="87" t="s">
        <v>307</v>
      </c>
      <c r="J39" s="87" t="s">
        <v>548</v>
      </c>
      <c r="K39" s="87" t="s">
        <v>549</v>
      </c>
      <c r="L39" s="87" t="s">
        <v>549</v>
      </c>
      <c r="M39" s="89">
        <v>5032</v>
      </c>
      <c r="N39" s="89">
        <v>11702</v>
      </c>
      <c r="O39" s="89">
        <v>19152</v>
      </c>
      <c r="P39" s="90">
        <v>35886</v>
      </c>
      <c r="R39" s="91"/>
    </row>
    <row r="40" spans="1:18" ht="20.100000000000001" customHeight="1" x14ac:dyDescent="0.25">
      <c r="A40" s="87">
        <v>5004</v>
      </c>
      <c r="B40" s="87" t="s">
        <v>603</v>
      </c>
      <c r="C40" s="88"/>
      <c r="D40" s="88"/>
      <c r="E40" s="88" t="s">
        <v>601</v>
      </c>
      <c r="F40" s="88" t="s">
        <v>57</v>
      </c>
      <c r="G40" s="87" t="s">
        <v>604</v>
      </c>
      <c r="H40" s="87" t="s">
        <v>106</v>
      </c>
      <c r="I40" s="87" t="s">
        <v>307</v>
      </c>
      <c r="J40" s="87" t="s">
        <v>605</v>
      </c>
      <c r="K40" s="87" t="s">
        <v>549</v>
      </c>
      <c r="L40" s="87" t="s">
        <v>549</v>
      </c>
      <c r="M40" s="89">
        <v>584002</v>
      </c>
      <c r="N40" s="89">
        <v>1540948</v>
      </c>
      <c r="O40" s="89">
        <v>1673536</v>
      </c>
      <c r="P40" s="90">
        <v>3798486</v>
      </c>
      <c r="R40" s="91"/>
    </row>
    <row r="41" spans="1:18" ht="20.100000000000001" customHeight="1" x14ac:dyDescent="0.25">
      <c r="A41" s="87">
        <v>5097</v>
      </c>
      <c r="B41" s="87" t="s">
        <v>606</v>
      </c>
      <c r="C41" s="88"/>
      <c r="D41" s="88"/>
      <c r="E41" s="88" t="s">
        <v>601</v>
      </c>
      <c r="F41" s="88" t="s">
        <v>57</v>
      </c>
      <c r="G41" s="87" t="s">
        <v>607</v>
      </c>
      <c r="H41" s="87" t="s">
        <v>106</v>
      </c>
      <c r="I41" s="87" t="s">
        <v>307</v>
      </c>
      <c r="J41" s="87" t="s">
        <v>605</v>
      </c>
      <c r="K41" s="87" t="s">
        <v>549</v>
      </c>
      <c r="L41" s="87" t="s">
        <v>549</v>
      </c>
      <c r="M41" s="89">
        <v>16988</v>
      </c>
      <c r="N41" s="89">
        <v>24404</v>
      </c>
      <c r="O41" s="89">
        <v>33296</v>
      </c>
      <c r="P41" s="90">
        <v>74688</v>
      </c>
      <c r="R41" s="91"/>
    </row>
    <row r="42" spans="1:18" ht="20.100000000000001" customHeight="1" x14ac:dyDescent="0.25">
      <c r="A42" s="87">
        <v>5009</v>
      </c>
      <c r="B42" s="87" t="s">
        <v>608</v>
      </c>
      <c r="C42" s="88"/>
      <c r="D42" s="88"/>
      <c r="E42" s="88" t="s">
        <v>601</v>
      </c>
      <c r="F42" s="88" t="s">
        <v>57</v>
      </c>
      <c r="G42" s="87" t="s">
        <v>609</v>
      </c>
      <c r="H42" s="87" t="s">
        <v>106</v>
      </c>
      <c r="I42" s="87" t="s">
        <v>307</v>
      </c>
      <c r="J42" s="87" t="s">
        <v>605</v>
      </c>
      <c r="K42" s="87" t="s">
        <v>549</v>
      </c>
      <c r="L42" s="87" t="s">
        <v>549</v>
      </c>
      <c r="M42" s="89">
        <v>7454</v>
      </c>
      <c r="N42" s="89">
        <v>18316</v>
      </c>
      <c r="O42" s="89">
        <v>14548</v>
      </c>
      <c r="P42" s="90">
        <v>40318</v>
      </c>
      <c r="R42" s="91"/>
    </row>
    <row r="43" spans="1:18" ht="20.100000000000001" customHeight="1" x14ac:dyDescent="0.25">
      <c r="A43" s="87">
        <v>5037</v>
      </c>
      <c r="B43" s="87" t="s">
        <v>610</v>
      </c>
      <c r="C43" s="88"/>
      <c r="D43" s="88"/>
      <c r="E43" s="88" t="s">
        <v>601</v>
      </c>
      <c r="F43" s="88" t="s">
        <v>57</v>
      </c>
      <c r="G43" s="87" t="s">
        <v>611</v>
      </c>
      <c r="H43" s="87" t="s">
        <v>106</v>
      </c>
      <c r="I43" s="87" t="s">
        <v>307</v>
      </c>
      <c r="J43" s="87" t="s">
        <v>548</v>
      </c>
      <c r="K43" s="87" t="s">
        <v>549</v>
      </c>
      <c r="L43" s="87" t="s">
        <v>549</v>
      </c>
      <c r="M43" s="89">
        <v>9646</v>
      </c>
      <c r="N43" s="89">
        <v>24886</v>
      </c>
      <c r="O43" s="89">
        <v>57408</v>
      </c>
      <c r="P43" s="90">
        <v>91940</v>
      </c>
      <c r="R43" s="91"/>
    </row>
    <row r="44" spans="1:18" ht="20.100000000000001" customHeight="1" x14ac:dyDescent="0.25">
      <c r="A44" s="87">
        <v>5225</v>
      </c>
      <c r="B44" s="87" t="s">
        <v>612</v>
      </c>
      <c r="C44" s="88"/>
      <c r="D44" s="88"/>
      <c r="E44" s="88" t="s">
        <v>601</v>
      </c>
      <c r="F44" s="88" t="s">
        <v>57</v>
      </c>
      <c r="G44" s="87" t="s">
        <v>613</v>
      </c>
      <c r="H44" s="87" t="s">
        <v>106</v>
      </c>
      <c r="I44" s="87" t="s">
        <v>307</v>
      </c>
      <c r="J44" s="87" t="s">
        <v>605</v>
      </c>
      <c r="K44" s="87" t="s">
        <v>549</v>
      </c>
      <c r="L44" s="87" t="s">
        <v>549</v>
      </c>
      <c r="M44" s="89">
        <v>15884</v>
      </c>
      <c r="N44" s="89">
        <v>33398</v>
      </c>
      <c r="O44" s="89">
        <v>62038</v>
      </c>
      <c r="P44" s="90">
        <v>111320</v>
      </c>
      <c r="R44" s="91"/>
    </row>
    <row r="45" spans="1:18" ht="20.100000000000001" customHeight="1" x14ac:dyDescent="0.25">
      <c r="A45" s="87">
        <v>5031</v>
      </c>
      <c r="B45" s="87" t="s">
        <v>614</v>
      </c>
      <c r="C45" s="88"/>
      <c r="D45" s="88"/>
      <c r="E45" s="88" t="s">
        <v>601</v>
      </c>
      <c r="F45" s="88" t="s">
        <v>57</v>
      </c>
      <c r="G45" s="87" t="s">
        <v>615</v>
      </c>
      <c r="H45" s="87" t="s">
        <v>106</v>
      </c>
      <c r="I45" s="87" t="s">
        <v>307</v>
      </c>
      <c r="J45" s="87" t="s">
        <v>605</v>
      </c>
      <c r="K45" s="87" t="s">
        <v>549</v>
      </c>
      <c r="L45" s="87" t="s">
        <v>549</v>
      </c>
      <c r="M45" s="89">
        <v>37996</v>
      </c>
      <c r="N45" s="89">
        <v>72466</v>
      </c>
      <c r="O45" s="89">
        <v>85716</v>
      </c>
      <c r="P45" s="90">
        <v>196178</v>
      </c>
      <c r="R45" s="91"/>
    </row>
    <row r="46" spans="1:18" ht="20.100000000000001" customHeight="1" x14ac:dyDescent="0.25">
      <c r="A46" s="87">
        <v>1492</v>
      </c>
      <c r="B46" s="87" t="s">
        <v>616</v>
      </c>
      <c r="C46" s="88"/>
      <c r="D46" s="88"/>
      <c r="E46" s="88"/>
      <c r="F46" s="88" t="s">
        <v>57</v>
      </c>
      <c r="G46" s="87" t="s">
        <v>617</v>
      </c>
      <c r="H46" s="87" t="s">
        <v>106</v>
      </c>
      <c r="I46" s="87" t="s">
        <v>359</v>
      </c>
      <c r="J46" s="87" t="s">
        <v>618</v>
      </c>
      <c r="K46" s="87" t="s">
        <v>549</v>
      </c>
      <c r="L46" s="87" t="s">
        <v>549</v>
      </c>
      <c r="M46" s="89">
        <v>316304</v>
      </c>
      <c r="N46" s="89">
        <v>404922</v>
      </c>
      <c r="O46" s="89">
        <v>455420</v>
      </c>
      <c r="P46" s="90">
        <v>1176646</v>
      </c>
      <c r="R46" s="91"/>
    </row>
    <row r="47" spans="1:18" ht="20.100000000000001" customHeight="1" x14ac:dyDescent="0.25">
      <c r="A47" s="87">
        <v>1090</v>
      </c>
      <c r="B47" s="87" t="s">
        <v>619</v>
      </c>
      <c r="C47" s="88"/>
      <c r="D47" s="88"/>
      <c r="E47" s="88"/>
      <c r="F47" s="88" t="s">
        <v>57</v>
      </c>
      <c r="G47" s="87" t="s">
        <v>620</v>
      </c>
      <c r="H47" s="87" t="s">
        <v>106</v>
      </c>
      <c r="I47" s="87" t="s">
        <v>359</v>
      </c>
      <c r="J47" s="87" t="s">
        <v>618</v>
      </c>
      <c r="K47" s="87" t="s">
        <v>549</v>
      </c>
      <c r="L47" s="87" t="s">
        <v>549</v>
      </c>
      <c r="M47" s="89">
        <v>35524</v>
      </c>
      <c r="N47" s="89">
        <v>34886</v>
      </c>
      <c r="O47" s="89">
        <v>98754</v>
      </c>
      <c r="P47" s="90">
        <v>169164</v>
      </c>
      <c r="R47" s="91"/>
    </row>
    <row r="48" spans="1:18" ht="20.100000000000001" customHeight="1" x14ac:dyDescent="0.25">
      <c r="A48" s="87">
        <v>1372</v>
      </c>
      <c r="B48" s="87" t="s">
        <v>621</v>
      </c>
      <c r="C48" s="88"/>
      <c r="D48" s="88"/>
      <c r="E48" s="88"/>
      <c r="F48" s="88" t="s">
        <v>57</v>
      </c>
      <c r="G48" s="87" t="s">
        <v>622</v>
      </c>
      <c r="H48" s="87" t="s">
        <v>106</v>
      </c>
      <c r="I48" s="87" t="s">
        <v>359</v>
      </c>
      <c r="J48" s="87" t="s">
        <v>623</v>
      </c>
      <c r="K48" s="87" t="s">
        <v>549</v>
      </c>
      <c r="L48" s="87" t="s">
        <v>549</v>
      </c>
      <c r="M48" s="89">
        <v>19654</v>
      </c>
      <c r="N48" s="89">
        <v>24282</v>
      </c>
      <c r="O48" s="89">
        <v>40112</v>
      </c>
      <c r="P48" s="90">
        <v>84048</v>
      </c>
      <c r="R48" s="91"/>
    </row>
    <row r="49" spans="1:18" ht="20.100000000000001" customHeight="1" x14ac:dyDescent="0.25">
      <c r="A49" s="87">
        <v>3053</v>
      </c>
      <c r="B49" s="87" t="s">
        <v>624</v>
      </c>
      <c r="C49" s="88"/>
      <c r="D49" s="88"/>
      <c r="E49" s="88"/>
      <c r="F49" s="88" t="s">
        <v>57</v>
      </c>
      <c r="G49" s="87" t="s">
        <v>625</v>
      </c>
      <c r="H49" s="87" t="s">
        <v>106</v>
      </c>
      <c r="I49" s="87" t="s">
        <v>359</v>
      </c>
      <c r="J49" s="87" t="s">
        <v>618</v>
      </c>
      <c r="K49" s="87" t="s">
        <v>549</v>
      </c>
      <c r="L49" s="87" t="s">
        <v>549</v>
      </c>
      <c r="M49" s="89">
        <v>179308</v>
      </c>
      <c r="N49" s="89">
        <v>250562</v>
      </c>
      <c r="O49" s="89">
        <v>419280</v>
      </c>
      <c r="P49" s="90">
        <v>849150</v>
      </c>
      <c r="R49" s="91"/>
    </row>
    <row r="50" spans="1:18" ht="20.100000000000001" customHeight="1" x14ac:dyDescent="0.25">
      <c r="A50" s="87">
        <v>1467</v>
      </c>
      <c r="B50" s="87" t="s">
        <v>626</v>
      </c>
      <c r="C50" s="88"/>
      <c r="D50" s="88"/>
      <c r="E50" s="88"/>
      <c r="F50" s="88" t="s">
        <v>57</v>
      </c>
      <c r="G50" s="87" t="s">
        <v>627</v>
      </c>
      <c r="H50" s="87" t="s">
        <v>106</v>
      </c>
      <c r="I50" s="87" t="s">
        <v>359</v>
      </c>
      <c r="J50" s="87" t="s">
        <v>618</v>
      </c>
      <c r="K50" s="87" t="s">
        <v>549</v>
      </c>
      <c r="L50" s="87" t="s">
        <v>549</v>
      </c>
      <c r="M50" s="89">
        <v>65404</v>
      </c>
      <c r="N50" s="89">
        <v>74886</v>
      </c>
      <c r="O50" s="89">
        <v>178204</v>
      </c>
      <c r="P50" s="90">
        <v>318494</v>
      </c>
      <c r="R50" s="91"/>
    </row>
    <row r="51" spans="1:18" ht="20.100000000000001" customHeight="1" x14ac:dyDescent="0.25">
      <c r="A51" s="87">
        <v>1466</v>
      </c>
      <c r="B51" s="87" t="s">
        <v>628</v>
      </c>
      <c r="C51" s="88"/>
      <c r="D51" s="88"/>
      <c r="E51" s="88"/>
      <c r="F51" s="88" t="s">
        <v>57</v>
      </c>
      <c r="G51" s="87" t="s">
        <v>629</v>
      </c>
      <c r="H51" s="87" t="s">
        <v>106</v>
      </c>
      <c r="I51" s="87" t="s">
        <v>359</v>
      </c>
      <c r="J51" s="87" t="s">
        <v>618</v>
      </c>
      <c r="K51" s="87" t="s">
        <v>549</v>
      </c>
      <c r="L51" s="87" t="s">
        <v>549</v>
      </c>
      <c r="M51" s="89">
        <v>113328</v>
      </c>
      <c r="N51" s="89">
        <v>132046</v>
      </c>
      <c r="O51" s="89">
        <v>256994</v>
      </c>
      <c r="P51" s="90">
        <v>502368</v>
      </c>
      <c r="R51" s="91"/>
    </row>
    <row r="52" spans="1:18" ht="20.100000000000001" customHeight="1" x14ac:dyDescent="0.25">
      <c r="A52" s="87">
        <v>7098</v>
      </c>
      <c r="B52" s="87" t="s">
        <v>630</v>
      </c>
      <c r="C52" s="88"/>
      <c r="D52" s="88"/>
      <c r="E52" s="88"/>
      <c r="F52" s="88" t="s">
        <v>57</v>
      </c>
      <c r="G52" s="87" t="s">
        <v>631</v>
      </c>
      <c r="H52" s="87" t="s">
        <v>632</v>
      </c>
      <c r="I52" s="87" t="s">
        <v>394</v>
      </c>
      <c r="J52" s="87" t="s">
        <v>633</v>
      </c>
      <c r="K52" s="87" t="s">
        <v>549</v>
      </c>
      <c r="L52" s="87" t="s">
        <v>549</v>
      </c>
      <c r="M52" s="89">
        <v>60962</v>
      </c>
      <c r="N52" s="89">
        <v>132070</v>
      </c>
      <c r="O52" s="89">
        <v>127010</v>
      </c>
      <c r="P52" s="90">
        <v>320042</v>
      </c>
      <c r="R52" s="91"/>
    </row>
    <row r="53" spans="1:18" ht="20.100000000000001" customHeight="1" x14ac:dyDescent="0.25">
      <c r="A53" s="87">
        <v>7492</v>
      </c>
      <c r="B53" s="87" t="s">
        <v>634</v>
      </c>
      <c r="C53" s="88" t="s">
        <v>20</v>
      </c>
      <c r="D53" s="88"/>
      <c r="E53" s="88"/>
      <c r="F53" s="88"/>
      <c r="G53" s="87" t="s">
        <v>635</v>
      </c>
      <c r="H53" s="87" t="s">
        <v>84</v>
      </c>
      <c r="I53" s="87" t="s">
        <v>636</v>
      </c>
      <c r="J53" s="87" t="s">
        <v>637</v>
      </c>
      <c r="K53" s="87" t="s">
        <v>549</v>
      </c>
      <c r="L53" s="87" t="s">
        <v>638</v>
      </c>
      <c r="M53" s="89">
        <v>3243708</v>
      </c>
      <c r="N53" s="89">
        <v>4718146</v>
      </c>
      <c r="O53" s="89">
        <v>4824688</v>
      </c>
      <c r="P53" s="90">
        <v>12786542</v>
      </c>
      <c r="R53" s="91"/>
    </row>
    <row r="54" spans="1:18" ht="20.100000000000001" customHeight="1" x14ac:dyDescent="0.25">
      <c r="A54" s="87">
        <v>7440</v>
      </c>
      <c r="B54" s="87" t="s">
        <v>639</v>
      </c>
      <c r="C54" s="88" t="s">
        <v>20</v>
      </c>
      <c r="D54" s="88"/>
      <c r="E54" s="88"/>
      <c r="F54" s="88"/>
      <c r="G54" s="87" t="s">
        <v>640</v>
      </c>
      <c r="H54" s="87" t="s">
        <v>84</v>
      </c>
      <c r="I54" s="87" t="s">
        <v>636</v>
      </c>
      <c r="J54" s="87" t="s">
        <v>637</v>
      </c>
      <c r="K54" s="87" t="s">
        <v>549</v>
      </c>
      <c r="L54" s="87" t="s">
        <v>638</v>
      </c>
      <c r="M54" s="89">
        <v>132284</v>
      </c>
      <c r="N54" s="89">
        <v>134260</v>
      </c>
      <c r="O54" s="89">
        <v>122660</v>
      </c>
      <c r="P54" s="90">
        <v>389204</v>
      </c>
      <c r="R54" s="91"/>
    </row>
    <row r="55" spans="1:18" ht="20.100000000000001" customHeight="1" x14ac:dyDescent="0.25">
      <c r="A55" s="87">
        <v>1519</v>
      </c>
      <c r="B55" s="87" t="s">
        <v>641</v>
      </c>
      <c r="C55" s="88" t="s">
        <v>20</v>
      </c>
      <c r="D55" s="88"/>
      <c r="E55" s="88"/>
      <c r="F55" s="88"/>
      <c r="G55" s="87" t="s">
        <v>642</v>
      </c>
      <c r="H55" s="87" t="s">
        <v>84</v>
      </c>
      <c r="I55" s="87" t="s">
        <v>643</v>
      </c>
      <c r="J55" s="87" t="s">
        <v>548</v>
      </c>
      <c r="K55" s="87" t="s">
        <v>549</v>
      </c>
      <c r="L55" s="87" t="s">
        <v>638</v>
      </c>
      <c r="M55" s="89">
        <v>223480</v>
      </c>
      <c r="N55" s="89">
        <v>346606</v>
      </c>
      <c r="O55" s="89">
        <v>377554</v>
      </c>
      <c r="P55" s="90">
        <v>947640</v>
      </c>
      <c r="R55" s="91"/>
    </row>
    <row r="56" spans="1:18" ht="20.100000000000001" customHeight="1" x14ac:dyDescent="0.25">
      <c r="A56" s="87">
        <v>1522</v>
      </c>
      <c r="B56" s="87" t="s">
        <v>644</v>
      </c>
      <c r="C56" s="88" t="s">
        <v>20</v>
      </c>
      <c r="D56" s="88"/>
      <c r="E56" s="88"/>
      <c r="F56" s="88"/>
      <c r="G56" s="87" t="s">
        <v>645</v>
      </c>
      <c r="H56" s="87" t="s">
        <v>84</v>
      </c>
      <c r="I56" s="87" t="s">
        <v>643</v>
      </c>
      <c r="J56" s="87" t="s">
        <v>548</v>
      </c>
      <c r="K56" s="87" t="s">
        <v>549</v>
      </c>
      <c r="L56" s="87" t="s">
        <v>638</v>
      </c>
      <c r="M56" s="89">
        <v>241530</v>
      </c>
      <c r="N56" s="89">
        <v>300850</v>
      </c>
      <c r="O56" s="89">
        <v>584780</v>
      </c>
      <c r="P56" s="90">
        <v>1127160</v>
      </c>
      <c r="R56" s="91"/>
    </row>
    <row r="57" spans="1:18" ht="20.100000000000001" customHeight="1" x14ac:dyDescent="0.25">
      <c r="A57" s="87">
        <v>1527</v>
      </c>
      <c r="B57" s="87" t="s">
        <v>646</v>
      </c>
      <c r="C57" s="88" t="s">
        <v>20</v>
      </c>
      <c r="D57" s="88"/>
      <c r="E57" s="88"/>
      <c r="F57" s="88"/>
      <c r="G57" s="87" t="s">
        <v>647</v>
      </c>
      <c r="H57" s="87" t="s">
        <v>84</v>
      </c>
      <c r="I57" s="87" t="s">
        <v>643</v>
      </c>
      <c r="J57" s="87" t="s">
        <v>548</v>
      </c>
      <c r="K57" s="87" t="s">
        <v>549</v>
      </c>
      <c r="L57" s="87" t="s">
        <v>638</v>
      </c>
      <c r="M57" s="89">
        <v>543546</v>
      </c>
      <c r="N57" s="89">
        <v>576098</v>
      </c>
      <c r="O57" s="89">
        <v>764152</v>
      </c>
      <c r="P57" s="90">
        <v>1883796</v>
      </c>
      <c r="R57" s="91"/>
    </row>
    <row r="58" spans="1:18" ht="20.100000000000001" customHeight="1" x14ac:dyDescent="0.25">
      <c r="A58" s="87">
        <v>6018</v>
      </c>
      <c r="B58" s="87" t="s">
        <v>648</v>
      </c>
      <c r="C58" s="88" t="s">
        <v>20</v>
      </c>
      <c r="D58" s="88"/>
      <c r="E58" s="88"/>
      <c r="F58" s="88"/>
      <c r="G58" s="87" t="s">
        <v>649</v>
      </c>
      <c r="H58" s="87" t="s">
        <v>84</v>
      </c>
      <c r="I58" s="87" t="s">
        <v>643</v>
      </c>
      <c r="J58" s="87" t="s">
        <v>548</v>
      </c>
      <c r="K58" s="87" t="s">
        <v>549</v>
      </c>
      <c r="L58" s="87" t="s">
        <v>638</v>
      </c>
      <c r="M58" s="89">
        <v>407070</v>
      </c>
      <c r="N58" s="89">
        <v>395586</v>
      </c>
      <c r="O58" s="89">
        <v>463992</v>
      </c>
      <c r="P58" s="90">
        <v>1266648</v>
      </c>
      <c r="R58" s="91"/>
    </row>
    <row r="59" spans="1:18" ht="20.100000000000001" customHeight="1" x14ac:dyDescent="0.25">
      <c r="A59" s="87">
        <v>6020</v>
      </c>
      <c r="B59" s="87" t="s">
        <v>650</v>
      </c>
      <c r="C59" s="88" t="s">
        <v>20</v>
      </c>
      <c r="D59" s="88"/>
      <c r="E59" s="88"/>
      <c r="F59" s="88"/>
      <c r="G59" s="87" t="s">
        <v>651</v>
      </c>
      <c r="H59" s="87" t="s">
        <v>84</v>
      </c>
      <c r="I59" s="87" t="s">
        <v>643</v>
      </c>
      <c r="J59" s="87" t="s">
        <v>548</v>
      </c>
      <c r="K59" s="87" t="s">
        <v>549</v>
      </c>
      <c r="L59" s="87" t="s">
        <v>638</v>
      </c>
      <c r="M59" s="89">
        <v>336246</v>
      </c>
      <c r="N59" s="89">
        <v>266466</v>
      </c>
      <c r="O59" s="89">
        <v>439036</v>
      </c>
      <c r="P59" s="90">
        <v>1041748</v>
      </c>
      <c r="R59" s="91"/>
    </row>
    <row r="60" spans="1:18" ht="20.100000000000001" customHeight="1" x14ac:dyDescent="0.25">
      <c r="A60" s="87">
        <v>6774</v>
      </c>
      <c r="B60" s="87" t="s">
        <v>652</v>
      </c>
      <c r="C60" s="88" t="s">
        <v>20</v>
      </c>
      <c r="D60" s="88"/>
      <c r="E60" s="88"/>
      <c r="F60" s="88"/>
      <c r="G60" s="87" t="s">
        <v>175</v>
      </c>
      <c r="H60" s="87" t="s">
        <v>653</v>
      </c>
      <c r="I60" s="87" t="s">
        <v>175</v>
      </c>
      <c r="J60" s="87" t="s">
        <v>558</v>
      </c>
      <c r="K60" s="87" t="s">
        <v>654</v>
      </c>
      <c r="L60" s="87" t="s">
        <v>549</v>
      </c>
      <c r="M60" s="89">
        <v>581816</v>
      </c>
      <c r="N60" s="89">
        <v>555878</v>
      </c>
      <c r="O60" s="89">
        <v>341084</v>
      </c>
      <c r="P60" s="90">
        <v>1478778</v>
      </c>
      <c r="R60" s="91"/>
    </row>
    <row r="61" spans="1:18" ht="20.100000000000001" customHeight="1" x14ac:dyDescent="0.25">
      <c r="A61" s="87">
        <v>8536</v>
      </c>
      <c r="B61" s="87" t="s">
        <v>655</v>
      </c>
      <c r="C61" s="88" t="s">
        <v>20</v>
      </c>
      <c r="D61" s="88"/>
      <c r="E61" s="88"/>
      <c r="F61" s="88"/>
      <c r="G61" s="87" t="s">
        <v>656</v>
      </c>
      <c r="H61" s="87" t="s">
        <v>653</v>
      </c>
      <c r="I61" s="87" t="s">
        <v>175</v>
      </c>
      <c r="J61" s="87" t="s">
        <v>558</v>
      </c>
      <c r="K61" s="87" t="s">
        <v>654</v>
      </c>
      <c r="L61" s="87" t="s">
        <v>549</v>
      </c>
      <c r="M61" s="89">
        <v>27186</v>
      </c>
      <c r="N61" s="89">
        <v>27884</v>
      </c>
      <c r="O61" s="89">
        <v>19694</v>
      </c>
      <c r="P61" s="90">
        <v>74764</v>
      </c>
      <c r="R61" s="91"/>
    </row>
    <row r="62" spans="1:18" ht="20.100000000000001" customHeight="1" x14ac:dyDescent="0.25">
      <c r="A62" s="87">
        <v>8420</v>
      </c>
      <c r="B62" s="87" t="s">
        <v>657</v>
      </c>
      <c r="C62" s="88" t="s">
        <v>20</v>
      </c>
      <c r="D62" s="88"/>
      <c r="E62" s="88"/>
      <c r="F62" s="88"/>
      <c r="G62" s="87" t="s">
        <v>658</v>
      </c>
      <c r="H62" s="87" t="s">
        <v>653</v>
      </c>
      <c r="I62" s="87" t="s">
        <v>175</v>
      </c>
      <c r="J62" s="87" t="s">
        <v>558</v>
      </c>
      <c r="K62" s="87" t="s">
        <v>654</v>
      </c>
      <c r="L62" s="87" t="s">
        <v>549</v>
      </c>
      <c r="M62" s="89">
        <v>57910</v>
      </c>
      <c r="N62" s="89">
        <v>62572</v>
      </c>
      <c r="O62" s="89">
        <v>80760</v>
      </c>
      <c r="P62" s="90">
        <v>201242</v>
      </c>
      <c r="R62" s="91"/>
    </row>
    <row r="63" spans="1:18" ht="20.100000000000001" customHeight="1" x14ac:dyDescent="0.25">
      <c r="A63" s="87">
        <v>6781</v>
      </c>
      <c r="B63" s="87" t="s">
        <v>659</v>
      </c>
      <c r="C63" s="88" t="s">
        <v>20</v>
      </c>
      <c r="D63" s="88"/>
      <c r="E63" s="88"/>
      <c r="F63" s="88"/>
      <c r="G63" s="87" t="s">
        <v>660</v>
      </c>
      <c r="H63" s="87" t="s">
        <v>653</v>
      </c>
      <c r="I63" s="87" t="s">
        <v>175</v>
      </c>
      <c r="J63" s="87" t="s">
        <v>558</v>
      </c>
      <c r="K63" s="87" t="s">
        <v>654</v>
      </c>
      <c r="L63" s="87" t="s">
        <v>549</v>
      </c>
      <c r="M63" s="89">
        <v>20916</v>
      </c>
      <c r="N63" s="89">
        <v>16130</v>
      </c>
      <c r="O63" s="89">
        <v>9198</v>
      </c>
      <c r="P63" s="90">
        <v>46244</v>
      </c>
      <c r="R63" s="91"/>
    </row>
    <row r="64" spans="1:18" ht="20.100000000000001" customHeight="1" x14ac:dyDescent="0.25">
      <c r="A64" s="87">
        <v>6667</v>
      </c>
      <c r="B64" s="87" t="s">
        <v>661</v>
      </c>
      <c r="C64" s="88" t="s">
        <v>20</v>
      </c>
      <c r="D64" s="88"/>
      <c r="E64" s="88"/>
      <c r="F64" s="88"/>
      <c r="G64" s="87" t="s">
        <v>662</v>
      </c>
      <c r="H64" s="87" t="s">
        <v>653</v>
      </c>
      <c r="I64" s="87" t="s">
        <v>175</v>
      </c>
      <c r="J64" s="87" t="s">
        <v>558</v>
      </c>
      <c r="K64" s="87" t="s">
        <v>654</v>
      </c>
      <c r="L64" s="87" t="s">
        <v>549</v>
      </c>
      <c r="M64" s="89">
        <v>60976</v>
      </c>
      <c r="N64" s="89">
        <v>44220</v>
      </c>
      <c r="O64" s="89">
        <v>50126</v>
      </c>
      <c r="P64" s="90">
        <v>155322</v>
      </c>
      <c r="R64" s="91"/>
    </row>
    <row r="65" spans="1:18" ht="20.100000000000001" customHeight="1" x14ac:dyDescent="0.25">
      <c r="A65" s="87">
        <v>8284</v>
      </c>
      <c r="B65" s="87" t="s">
        <v>663</v>
      </c>
      <c r="C65" s="88" t="s">
        <v>20</v>
      </c>
      <c r="D65" s="88"/>
      <c r="E65" s="88"/>
      <c r="F65" s="88"/>
      <c r="G65" s="87" t="s">
        <v>664</v>
      </c>
      <c r="H65" s="87" t="s">
        <v>653</v>
      </c>
      <c r="I65" s="87" t="s">
        <v>175</v>
      </c>
      <c r="J65" s="87" t="s">
        <v>558</v>
      </c>
      <c r="K65" s="87" t="s">
        <v>654</v>
      </c>
      <c r="L65" s="87" t="s">
        <v>549</v>
      </c>
      <c r="M65" s="89">
        <v>23722</v>
      </c>
      <c r="N65" s="89">
        <v>21724</v>
      </c>
      <c r="O65" s="89">
        <v>16342</v>
      </c>
      <c r="P65" s="90">
        <v>61788</v>
      </c>
      <c r="R65" s="91"/>
    </row>
    <row r="66" spans="1:18" ht="20.100000000000001" customHeight="1" x14ac:dyDescent="0.25">
      <c r="A66" s="87">
        <v>6634</v>
      </c>
      <c r="B66" s="87" t="s">
        <v>665</v>
      </c>
      <c r="C66" s="88" t="s">
        <v>20</v>
      </c>
      <c r="D66" s="88"/>
      <c r="E66" s="88"/>
      <c r="F66" s="88"/>
      <c r="G66" s="87" t="s">
        <v>666</v>
      </c>
      <c r="H66" s="87" t="s">
        <v>653</v>
      </c>
      <c r="I66" s="87" t="s">
        <v>175</v>
      </c>
      <c r="J66" s="87" t="s">
        <v>558</v>
      </c>
      <c r="K66" s="87" t="s">
        <v>654</v>
      </c>
      <c r="L66" s="87" t="s">
        <v>549</v>
      </c>
      <c r="M66" s="89">
        <v>67252</v>
      </c>
      <c r="N66" s="89">
        <v>57872</v>
      </c>
      <c r="O66" s="89">
        <v>31128</v>
      </c>
      <c r="P66" s="90">
        <v>156252</v>
      </c>
      <c r="R66" s="91"/>
    </row>
    <row r="67" spans="1:18" ht="20.100000000000001" customHeight="1" x14ac:dyDescent="0.25">
      <c r="A67" s="87">
        <v>6782</v>
      </c>
      <c r="B67" s="87" t="s">
        <v>667</v>
      </c>
      <c r="C67" s="88" t="s">
        <v>20</v>
      </c>
      <c r="D67" s="88"/>
      <c r="E67" s="88"/>
      <c r="F67" s="88"/>
      <c r="G67" s="87" t="s">
        <v>668</v>
      </c>
      <c r="H67" s="87" t="s">
        <v>653</v>
      </c>
      <c r="I67" s="87" t="s">
        <v>175</v>
      </c>
      <c r="J67" s="87" t="s">
        <v>558</v>
      </c>
      <c r="K67" s="87" t="s">
        <v>654</v>
      </c>
      <c r="L67" s="87" t="s">
        <v>549</v>
      </c>
      <c r="M67" s="89">
        <v>18810</v>
      </c>
      <c r="N67" s="89">
        <v>16894</v>
      </c>
      <c r="O67" s="89">
        <v>4544</v>
      </c>
      <c r="P67" s="90">
        <v>40248</v>
      </c>
      <c r="R67" s="91"/>
    </row>
    <row r="68" spans="1:18" ht="20.100000000000001" customHeight="1" x14ac:dyDescent="0.25">
      <c r="A68" s="87">
        <v>8282</v>
      </c>
      <c r="B68" s="87" t="s">
        <v>669</v>
      </c>
      <c r="C68" s="88" t="s">
        <v>20</v>
      </c>
      <c r="D68" s="88"/>
      <c r="E68" s="88"/>
      <c r="F68" s="88"/>
      <c r="G68" s="87" t="s">
        <v>670</v>
      </c>
      <c r="H68" s="87" t="s">
        <v>653</v>
      </c>
      <c r="I68" s="87" t="s">
        <v>175</v>
      </c>
      <c r="J68" s="87" t="s">
        <v>558</v>
      </c>
      <c r="K68" s="87" t="s">
        <v>654</v>
      </c>
      <c r="L68" s="87" t="s">
        <v>549</v>
      </c>
      <c r="M68" s="89">
        <v>27060</v>
      </c>
      <c r="N68" s="89">
        <v>28488</v>
      </c>
      <c r="O68" s="89">
        <v>20568</v>
      </c>
      <c r="P68" s="90">
        <v>76116</v>
      </c>
      <c r="R68" s="91"/>
    </row>
    <row r="69" spans="1:18" ht="20.100000000000001" customHeight="1" x14ac:dyDescent="0.25">
      <c r="A69" s="87">
        <v>6688</v>
      </c>
      <c r="B69" s="87" t="s">
        <v>671</v>
      </c>
      <c r="C69" s="88" t="s">
        <v>20</v>
      </c>
      <c r="D69" s="88"/>
      <c r="E69" s="88"/>
      <c r="F69" s="88"/>
      <c r="G69" s="87" t="s">
        <v>672</v>
      </c>
      <c r="H69" s="87" t="s">
        <v>653</v>
      </c>
      <c r="I69" s="87" t="s">
        <v>175</v>
      </c>
      <c r="J69" s="87" t="s">
        <v>558</v>
      </c>
      <c r="K69" s="87" t="s">
        <v>654</v>
      </c>
      <c r="L69" s="87" t="s">
        <v>549</v>
      </c>
      <c r="M69" s="89">
        <v>93692</v>
      </c>
      <c r="N69" s="89">
        <v>68134</v>
      </c>
      <c r="O69" s="89">
        <v>53344</v>
      </c>
      <c r="P69" s="90">
        <v>215170</v>
      </c>
      <c r="R69" s="91"/>
    </row>
    <row r="70" spans="1:18" ht="20.100000000000001" customHeight="1" x14ac:dyDescent="0.25">
      <c r="A70" s="87">
        <v>1953</v>
      </c>
      <c r="B70" s="87" t="s">
        <v>673</v>
      </c>
      <c r="C70" s="88"/>
      <c r="D70" s="88"/>
      <c r="E70" s="88" t="s">
        <v>601</v>
      </c>
      <c r="F70" s="88" t="s">
        <v>57</v>
      </c>
      <c r="G70" s="87" t="s">
        <v>674</v>
      </c>
      <c r="H70" s="87" t="s">
        <v>112</v>
      </c>
      <c r="I70" s="87" t="s">
        <v>317</v>
      </c>
      <c r="J70" s="87" t="s">
        <v>558</v>
      </c>
      <c r="K70" s="87" t="s">
        <v>549</v>
      </c>
      <c r="L70" s="87" t="s">
        <v>549</v>
      </c>
      <c r="M70" s="89">
        <v>26720</v>
      </c>
      <c r="N70" s="89">
        <v>16336</v>
      </c>
      <c r="O70" s="89">
        <v>22696</v>
      </c>
      <c r="P70" s="90">
        <v>65752</v>
      </c>
      <c r="R70" s="91"/>
    </row>
    <row r="71" spans="1:18" ht="20.100000000000001" customHeight="1" x14ac:dyDescent="0.25">
      <c r="A71" s="87">
        <v>1954</v>
      </c>
      <c r="B71" s="87" t="s">
        <v>675</v>
      </c>
      <c r="C71" s="88"/>
      <c r="D71" s="88"/>
      <c r="E71" s="88" t="s">
        <v>601</v>
      </c>
      <c r="F71" s="88" t="s">
        <v>57</v>
      </c>
      <c r="G71" s="87" t="s">
        <v>676</v>
      </c>
      <c r="H71" s="87" t="s">
        <v>112</v>
      </c>
      <c r="I71" s="87" t="s">
        <v>317</v>
      </c>
      <c r="J71" s="87" t="s">
        <v>677</v>
      </c>
      <c r="K71" s="87" t="s">
        <v>549</v>
      </c>
      <c r="L71" s="87" t="s">
        <v>549</v>
      </c>
      <c r="M71" s="89">
        <v>232670</v>
      </c>
      <c r="N71" s="89">
        <v>321182</v>
      </c>
      <c r="O71" s="89">
        <v>99458</v>
      </c>
      <c r="P71" s="90">
        <v>653310</v>
      </c>
      <c r="R71" s="91"/>
    </row>
    <row r="72" spans="1:18" ht="20.100000000000001" customHeight="1" x14ac:dyDescent="0.25">
      <c r="A72" s="87">
        <v>1957</v>
      </c>
      <c r="B72" s="87" t="s">
        <v>678</v>
      </c>
      <c r="C72" s="88"/>
      <c r="D72" s="88"/>
      <c r="E72" s="88" t="s">
        <v>601</v>
      </c>
      <c r="F72" s="88" t="s">
        <v>57</v>
      </c>
      <c r="G72" s="87" t="s">
        <v>679</v>
      </c>
      <c r="H72" s="87" t="s">
        <v>112</v>
      </c>
      <c r="I72" s="87" t="s">
        <v>317</v>
      </c>
      <c r="J72" s="87" t="s">
        <v>558</v>
      </c>
      <c r="K72" s="87" t="s">
        <v>549</v>
      </c>
      <c r="L72" s="87" t="s">
        <v>549</v>
      </c>
      <c r="M72" s="89">
        <v>27262</v>
      </c>
      <c r="N72" s="89">
        <v>40736</v>
      </c>
      <c r="O72" s="89">
        <v>8692</v>
      </c>
      <c r="P72" s="90">
        <v>76690</v>
      </c>
      <c r="R72" s="91"/>
    </row>
    <row r="73" spans="1:18" ht="20.100000000000001" customHeight="1" x14ac:dyDescent="0.25">
      <c r="A73" s="87">
        <v>1962</v>
      </c>
      <c r="B73" s="87" t="s">
        <v>680</v>
      </c>
      <c r="C73" s="88"/>
      <c r="D73" s="88"/>
      <c r="E73" s="88" t="s">
        <v>601</v>
      </c>
      <c r="F73" s="88" t="s">
        <v>57</v>
      </c>
      <c r="G73" s="87" t="s">
        <v>681</v>
      </c>
      <c r="H73" s="87" t="s">
        <v>112</v>
      </c>
      <c r="I73" s="87" t="s">
        <v>317</v>
      </c>
      <c r="J73" s="87" t="s">
        <v>558</v>
      </c>
      <c r="K73" s="87" t="s">
        <v>549</v>
      </c>
      <c r="L73" s="87" t="s">
        <v>549</v>
      </c>
      <c r="M73" s="89">
        <v>20920</v>
      </c>
      <c r="N73" s="89">
        <v>22304</v>
      </c>
      <c r="O73" s="89">
        <v>15268</v>
      </c>
      <c r="P73" s="90">
        <v>58492</v>
      </c>
      <c r="R73" s="91"/>
    </row>
    <row r="74" spans="1:18" ht="20.100000000000001" customHeight="1" x14ac:dyDescent="0.25">
      <c r="A74" s="87">
        <v>7494</v>
      </c>
      <c r="B74" s="87" t="s">
        <v>682</v>
      </c>
      <c r="C74" s="88"/>
      <c r="D74" s="88" t="s">
        <v>66</v>
      </c>
      <c r="E74" s="88"/>
      <c r="F74" s="88"/>
      <c r="G74" s="87" t="s">
        <v>269</v>
      </c>
      <c r="H74" s="87" t="s">
        <v>632</v>
      </c>
      <c r="I74" s="87" t="s">
        <v>269</v>
      </c>
      <c r="J74" s="87" t="s">
        <v>637</v>
      </c>
      <c r="K74" s="87" t="s">
        <v>549</v>
      </c>
      <c r="L74" s="87" t="s">
        <v>549</v>
      </c>
      <c r="M74" s="89">
        <v>980438</v>
      </c>
      <c r="N74" s="89">
        <v>716666</v>
      </c>
      <c r="O74" s="89">
        <v>1483074</v>
      </c>
      <c r="P74" s="90">
        <v>3180178</v>
      </c>
      <c r="R74" s="91"/>
    </row>
    <row r="75" spans="1:18" ht="20.100000000000001" customHeight="1" x14ac:dyDescent="0.25">
      <c r="A75" s="87">
        <v>6871</v>
      </c>
      <c r="B75" s="87" t="s">
        <v>683</v>
      </c>
      <c r="C75" s="88"/>
      <c r="D75" s="88" t="s">
        <v>66</v>
      </c>
      <c r="E75" s="88"/>
      <c r="F75" s="88"/>
      <c r="G75" s="87" t="s">
        <v>684</v>
      </c>
      <c r="H75" s="87" t="s">
        <v>632</v>
      </c>
      <c r="I75" s="87" t="s">
        <v>269</v>
      </c>
      <c r="J75" s="87" t="s">
        <v>633</v>
      </c>
      <c r="K75" s="87" t="s">
        <v>549</v>
      </c>
      <c r="L75" s="87" t="s">
        <v>549</v>
      </c>
      <c r="M75" s="89">
        <v>598062</v>
      </c>
      <c r="N75" s="89">
        <v>591750</v>
      </c>
      <c r="O75" s="89">
        <v>1881122</v>
      </c>
      <c r="P75" s="90">
        <v>3070934</v>
      </c>
      <c r="R75" s="91"/>
    </row>
    <row r="76" spans="1:18" ht="20.100000000000001" customHeight="1" x14ac:dyDescent="0.25">
      <c r="A76" s="87">
        <v>7445</v>
      </c>
      <c r="B76" s="87" t="s">
        <v>685</v>
      </c>
      <c r="C76" s="88"/>
      <c r="D76" s="88" t="s">
        <v>66</v>
      </c>
      <c r="E76" s="88"/>
      <c r="F76" s="88"/>
      <c r="G76" s="87" t="s">
        <v>686</v>
      </c>
      <c r="H76" s="87" t="s">
        <v>632</v>
      </c>
      <c r="I76" s="87" t="s">
        <v>269</v>
      </c>
      <c r="J76" s="87" t="s">
        <v>637</v>
      </c>
      <c r="K76" s="87" t="s">
        <v>549</v>
      </c>
      <c r="L76" s="87" t="s">
        <v>549</v>
      </c>
      <c r="M76" s="89">
        <v>745564</v>
      </c>
      <c r="N76" s="89">
        <v>437300</v>
      </c>
      <c r="O76" s="89">
        <v>1019168</v>
      </c>
      <c r="P76" s="90">
        <v>2202032</v>
      </c>
      <c r="R76" s="91"/>
    </row>
    <row r="77" spans="1:18" ht="20.100000000000001" customHeight="1" x14ac:dyDescent="0.25">
      <c r="A77" s="87">
        <v>7452</v>
      </c>
      <c r="B77" s="87" t="s">
        <v>687</v>
      </c>
      <c r="C77" s="88"/>
      <c r="D77" s="88" t="s">
        <v>66</v>
      </c>
      <c r="E77" s="88"/>
      <c r="F77" s="88"/>
      <c r="G77" s="87" t="s">
        <v>688</v>
      </c>
      <c r="H77" s="87" t="s">
        <v>632</v>
      </c>
      <c r="I77" s="87" t="s">
        <v>269</v>
      </c>
      <c r="J77" s="87" t="s">
        <v>637</v>
      </c>
      <c r="K77" s="87" t="s">
        <v>549</v>
      </c>
      <c r="L77" s="87" t="s">
        <v>549</v>
      </c>
      <c r="M77" s="89">
        <v>439034</v>
      </c>
      <c r="N77" s="89">
        <v>351328</v>
      </c>
      <c r="O77" s="89">
        <v>441034</v>
      </c>
      <c r="P77" s="90">
        <v>1231396</v>
      </c>
      <c r="R77" s="91"/>
    </row>
    <row r="78" spans="1:18" ht="20.100000000000001" customHeight="1" x14ac:dyDescent="0.25">
      <c r="A78" s="87">
        <v>6891</v>
      </c>
      <c r="B78" s="87" t="s">
        <v>689</v>
      </c>
      <c r="C78" s="88"/>
      <c r="D78" s="88" t="s">
        <v>66</v>
      </c>
      <c r="E78" s="88"/>
      <c r="F78" s="88"/>
      <c r="G78" s="87" t="s">
        <v>690</v>
      </c>
      <c r="H78" s="87" t="s">
        <v>632</v>
      </c>
      <c r="I78" s="87" t="s">
        <v>269</v>
      </c>
      <c r="J78" s="87" t="s">
        <v>633</v>
      </c>
      <c r="K78" s="87" t="s">
        <v>549</v>
      </c>
      <c r="L78" s="87" t="s">
        <v>549</v>
      </c>
      <c r="M78" s="89">
        <v>432338</v>
      </c>
      <c r="N78" s="89">
        <v>475014</v>
      </c>
      <c r="O78" s="89">
        <v>1437146</v>
      </c>
      <c r="P78" s="90">
        <v>2344498</v>
      </c>
      <c r="R78" s="91"/>
    </row>
    <row r="79" spans="1:18" ht="20.100000000000001" customHeight="1" x14ac:dyDescent="0.25">
      <c r="A79" s="87">
        <v>5520</v>
      </c>
      <c r="B79" s="87" t="s">
        <v>691</v>
      </c>
      <c r="C79" s="88"/>
      <c r="D79" s="88"/>
      <c r="E79" s="88" t="s">
        <v>601</v>
      </c>
      <c r="F79" s="88" t="s">
        <v>57</v>
      </c>
      <c r="G79" s="87" t="s">
        <v>692</v>
      </c>
      <c r="H79" s="87" t="s">
        <v>106</v>
      </c>
      <c r="I79" s="87" t="s">
        <v>288</v>
      </c>
      <c r="J79" s="87" t="s">
        <v>693</v>
      </c>
      <c r="K79" s="87" t="s">
        <v>549</v>
      </c>
      <c r="L79" s="87" t="s">
        <v>549</v>
      </c>
      <c r="M79" s="89">
        <v>1248198</v>
      </c>
      <c r="N79" s="89">
        <v>2220790</v>
      </c>
      <c r="O79" s="89">
        <v>2225966</v>
      </c>
      <c r="P79" s="90">
        <v>5694954</v>
      </c>
      <c r="R79" s="91"/>
    </row>
    <row r="80" spans="1:18" ht="20.100000000000001" customHeight="1" x14ac:dyDescent="0.25">
      <c r="A80" s="87">
        <v>5500</v>
      </c>
      <c r="B80" s="87" t="s">
        <v>694</v>
      </c>
      <c r="C80" s="88"/>
      <c r="D80" s="88"/>
      <c r="E80" s="88" t="s">
        <v>601</v>
      </c>
      <c r="F80" s="88" t="s">
        <v>57</v>
      </c>
      <c r="G80" s="87" t="s">
        <v>695</v>
      </c>
      <c r="H80" s="87" t="s">
        <v>106</v>
      </c>
      <c r="I80" s="87" t="s">
        <v>288</v>
      </c>
      <c r="J80" s="87" t="s">
        <v>696</v>
      </c>
      <c r="K80" s="87" t="s">
        <v>549</v>
      </c>
      <c r="L80" s="87" t="s">
        <v>549</v>
      </c>
      <c r="M80" s="89">
        <v>59784</v>
      </c>
      <c r="N80" s="89">
        <v>126606</v>
      </c>
      <c r="O80" s="89">
        <v>104542</v>
      </c>
      <c r="P80" s="90">
        <v>290932</v>
      </c>
      <c r="R80" s="91"/>
    </row>
    <row r="81" spans="1:18" ht="20.100000000000001" customHeight="1" x14ac:dyDescent="0.25">
      <c r="A81" s="87">
        <v>5526</v>
      </c>
      <c r="B81" s="87" t="s">
        <v>697</v>
      </c>
      <c r="C81" s="88"/>
      <c r="D81" s="88"/>
      <c r="E81" s="88" t="s">
        <v>601</v>
      </c>
      <c r="F81" s="88" t="s">
        <v>57</v>
      </c>
      <c r="G81" s="87" t="s">
        <v>698</v>
      </c>
      <c r="H81" s="87" t="s">
        <v>106</v>
      </c>
      <c r="I81" s="87" t="s">
        <v>288</v>
      </c>
      <c r="J81" s="87" t="s">
        <v>693</v>
      </c>
      <c r="K81" s="87" t="s">
        <v>549</v>
      </c>
      <c r="L81" s="87" t="s">
        <v>549</v>
      </c>
      <c r="M81" s="89">
        <v>33098</v>
      </c>
      <c r="N81" s="89">
        <v>46298</v>
      </c>
      <c r="O81" s="89">
        <v>114584</v>
      </c>
      <c r="P81" s="90">
        <v>193980</v>
      </c>
      <c r="R81" s="91"/>
    </row>
    <row r="82" spans="1:18" ht="20.100000000000001" customHeight="1" x14ac:dyDescent="0.25">
      <c r="A82" s="87">
        <v>5527</v>
      </c>
      <c r="B82" s="87" t="s">
        <v>699</v>
      </c>
      <c r="C82" s="88"/>
      <c r="D82" s="88"/>
      <c r="E82" s="88" t="s">
        <v>601</v>
      </c>
      <c r="F82" s="88" t="s">
        <v>57</v>
      </c>
      <c r="G82" s="87" t="s">
        <v>700</v>
      </c>
      <c r="H82" s="87" t="s">
        <v>106</v>
      </c>
      <c r="I82" s="87" t="s">
        <v>288</v>
      </c>
      <c r="J82" s="87" t="s">
        <v>693</v>
      </c>
      <c r="K82" s="87" t="s">
        <v>549</v>
      </c>
      <c r="L82" s="87" t="s">
        <v>549</v>
      </c>
      <c r="M82" s="89">
        <v>45314</v>
      </c>
      <c r="N82" s="89">
        <v>72720</v>
      </c>
      <c r="O82" s="89">
        <v>167112</v>
      </c>
      <c r="P82" s="90">
        <v>285146</v>
      </c>
      <c r="R82" s="91"/>
    </row>
    <row r="83" spans="1:18" ht="20.100000000000001" customHeight="1" x14ac:dyDescent="0.25">
      <c r="A83" s="87">
        <v>6511</v>
      </c>
      <c r="B83" s="87" t="s">
        <v>701</v>
      </c>
      <c r="C83" s="88"/>
      <c r="D83" s="88"/>
      <c r="E83" s="88"/>
      <c r="F83" s="88" t="s">
        <v>57</v>
      </c>
      <c r="G83" s="87" t="s">
        <v>702</v>
      </c>
      <c r="H83" s="87" t="s">
        <v>170</v>
      </c>
      <c r="I83" s="87" t="s">
        <v>357</v>
      </c>
      <c r="J83" s="87" t="s">
        <v>703</v>
      </c>
      <c r="K83" s="87" t="s">
        <v>549</v>
      </c>
      <c r="L83" s="87" t="s">
        <v>549</v>
      </c>
      <c r="M83" s="89">
        <v>127226</v>
      </c>
      <c r="N83" s="89">
        <v>303442</v>
      </c>
      <c r="O83" s="89">
        <v>76232</v>
      </c>
      <c r="P83" s="90">
        <v>506900</v>
      </c>
      <c r="R83" s="91"/>
    </row>
    <row r="84" spans="1:18" ht="20.100000000000001" customHeight="1" x14ac:dyDescent="0.25">
      <c r="A84" s="87">
        <v>6570</v>
      </c>
      <c r="B84" s="87" t="s">
        <v>704</v>
      </c>
      <c r="C84" s="88"/>
      <c r="D84" s="88"/>
      <c r="E84" s="88"/>
      <c r="F84" s="88" t="s">
        <v>57</v>
      </c>
      <c r="G84" s="87" t="s">
        <v>705</v>
      </c>
      <c r="H84" s="87" t="s">
        <v>170</v>
      </c>
      <c r="I84" s="87" t="s">
        <v>357</v>
      </c>
      <c r="J84" s="87" t="s">
        <v>558</v>
      </c>
      <c r="K84" s="87" t="s">
        <v>654</v>
      </c>
      <c r="L84" s="87" t="s">
        <v>549</v>
      </c>
      <c r="M84" s="89">
        <v>15632</v>
      </c>
      <c r="N84" s="89">
        <v>12182</v>
      </c>
      <c r="O84" s="89">
        <v>11826</v>
      </c>
      <c r="P84" s="90">
        <v>39640</v>
      </c>
      <c r="R84" s="91"/>
    </row>
    <row r="85" spans="1:18" ht="20.100000000000001" customHeight="1" x14ac:dyDescent="0.25">
      <c r="A85" s="87">
        <v>6574</v>
      </c>
      <c r="B85" s="87" t="s">
        <v>706</v>
      </c>
      <c r="C85" s="88"/>
      <c r="D85" s="88"/>
      <c r="E85" s="88"/>
      <c r="F85" s="88" t="s">
        <v>57</v>
      </c>
      <c r="G85" s="87" t="s">
        <v>707</v>
      </c>
      <c r="H85" s="87" t="s">
        <v>170</v>
      </c>
      <c r="I85" s="87" t="s">
        <v>357</v>
      </c>
      <c r="J85" s="87" t="s">
        <v>558</v>
      </c>
      <c r="K85" s="87" t="s">
        <v>549</v>
      </c>
      <c r="L85" s="87" t="s">
        <v>549</v>
      </c>
      <c r="M85" s="89">
        <v>203348</v>
      </c>
      <c r="N85" s="89">
        <v>189470</v>
      </c>
      <c r="O85" s="89">
        <v>97458</v>
      </c>
      <c r="P85" s="90">
        <v>490276</v>
      </c>
      <c r="R85" s="91"/>
    </row>
    <row r="86" spans="1:18" ht="20.100000000000001" customHeight="1" x14ac:dyDescent="0.25">
      <c r="A86" s="87">
        <v>3271</v>
      </c>
      <c r="B86" s="87" t="s">
        <v>708</v>
      </c>
      <c r="C86" s="88"/>
      <c r="D86" s="88"/>
      <c r="E86" s="88" t="s">
        <v>601</v>
      </c>
      <c r="F86" s="88" t="s">
        <v>57</v>
      </c>
      <c r="G86" s="87" t="s">
        <v>709</v>
      </c>
      <c r="H86" s="87" t="s">
        <v>187</v>
      </c>
      <c r="I86" s="87" t="s">
        <v>303</v>
      </c>
      <c r="J86" s="87" t="s">
        <v>696</v>
      </c>
      <c r="K86" s="87" t="s">
        <v>549</v>
      </c>
      <c r="L86" s="87" t="s">
        <v>549</v>
      </c>
      <c r="M86" s="89">
        <v>1289820</v>
      </c>
      <c r="N86" s="89">
        <v>4039654</v>
      </c>
      <c r="O86" s="89">
        <v>1102860</v>
      </c>
      <c r="P86" s="90">
        <v>6432334</v>
      </c>
      <c r="R86" s="91"/>
    </row>
    <row r="87" spans="1:18" ht="20.100000000000001" customHeight="1" x14ac:dyDescent="0.25">
      <c r="A87" s="87">
        <v>3344</v>
      </c>
      <c r="B87" s="87" t="s">
        <v>710</v>
      </c>
      <c r="C87" s="88"/>
      <c r="D87" s="88"/>
      <c r="E87" s="88" t="s">
        <v>601</v>
      </c>
      <c r="F87" s="88" t="s">
        <v>57</v>
      </c>
      <c r="G87" s="87" t="s">
        <v>711</v>
      </c>
      <c r="H87" s="87" t="s">
        <v>187</v>
      </c>
      <c r="I87" s="87" t="s">
        <v>303</v>
      </c>
      <c r="J87" s="87" t="s">
        <v>696</v>
      </c>
      <c r="K87" s="87" t="s">
        <v>549</v>
      </c>
      <c r="L87" s="87" t="s">
        <v>549</v>
      </c>
      <c r="M87" s="89">
        <v>21114</v>
      </c>
      <c r="N87" s="89">
        <v>16666</v>
      </c>
      <c r="O87" s="89">
        <v>7688</v>
      </c>
      <c r="P87" s="90">
        <v>45468</v>
      </c>
      <c r="R87" s="91"/>
    </row>
    <row r="88" spans="1:18" ht="20.100000000000001" customHeight="1" x14ac:dyDescent="0.25">
      <c r="A88" s="87">
        <v>3237</v>
      </c>
      <c r="B88" s="87" t="s">
        <v>712</v>
      </c>
      <c r="C88" s="88"/>
      <c r="D88" s="88"/>
      <c r="E88" s="88" t="s">
        <v>601</v>
      </c>
      <c r="F88" s="88" t="s">
        <v>57</v>
      </c>
      <c r="G88" s="87" t="s">
        <v>713</v>
      </c>
      <c r="H88" s="87" t="s">
        <v>187</v>
      </c>
      <c r="I88" s="87" t="s">
        <v>303</v>
      </c>
      <c r="J88" s="87" t="s">
        <v>696</v>
      </c>
      <c r="K88" s="87" t="s">
        <v>549</v>
      </c>
      <c r="L88" s="87" t="s">
        <v>549</v>
      </c>
      <c r="M88" s="89">
        <v>194018</v>
      </c>
      <c r="N88" s="89">
        <v>155812</v>
      </c>
      <c r="O88" s="89">
        <v>122800</v>
      </c>
      <c r="P88" s="90">
        <v>472630</v>
      </c>
      <c r="R88" s="91"/>
    </row>
    <row r="89" spans="1:18" ht="20.100000000000001" customHeight="1" x14ac:dyDescent="0.25">
      <c r="A89" s="87">
        <v>3219</v>
      </c>
      <c r="B89" s="87" t="s">
        <v>714</v>
      </c>
      <c r="C89" s="88"/>
      <c r="D89" s="88"/>
      <c r="E89" s="88" t="s">
        <v>601</v>
      </c>
      <c r="F89" s="88" t="s">
        <v>57</v>
      </c>
      <c r="G89" s="87" t="s">
        <v>715</v>
      </c>
      <c r="H89" s="87" t="s">
        <v>187</v>
      </c>
      <c r="I89" s="87" t="s">
        <v>303</v>
      </c>
      <c r="J89" s="87" t="s">
        <v>696</v>
      </c>
      <c r="K89" s="87" t="s">
        <v>549</v>
      </c>
      <c r="L89" s="87" t="s">
        <v>549</v>
      </c>
      <c r="M89" s="89">
        <v>129784</v>
      </c>
      <c r="N89" s="89">
        <v>73466</v>
      </c>
      <c r="O89" s="89">
        <v>109986</v>
      </c>
      <c r="P89" s="90">
        <v>313236</v>
      </c>
      <c r="R89" s="91"/>
    </row>
    <row r="90" spans="1:18" ht="20.100000000000001" customHeight="1" x14ac:dyDescent="0.25">
      <c r="A90" s="87">
        <v>1512</v>
      </c>
      <c r="B90" s="87" t="s">
        <v>716</v>
      </c>
      <c r="C90" s="88"/>
      <c r="D90" s="88"/>
      <c r="E90" s="88" t="s">
        <v>601</v>
      </c>
      <c r="F90" s="88" t="s">
        <v>57</v>
      </c>
      <c r="G90" s="87" t="s">
        <v>717</v>
      </c>
      <c r="H90" s="87" t="s">
        <v>632</v>
      </c>
      <c r="I90" s="87" t="s">
        <v>330</v>
      </c>
      <c r="J90" s="87" t="s">
        <v>548</v>
      </c>
      <c r="K90" s="87" t="s">
        <v>549</v>
      </c>
      <c r="L90" s="87" t="s">
        <v>549</v>
      </c>
      <c r="M90" s="89">
        <v>545108.00845700351</v>
      </c>
      <c r="N90" s="89">
        <v>1786841.2205732875</v>
      </c>
      <c r="O90" s="89">
        <v>1609414.4550518398</v>
      </c>
      <c r="P90" s="90">
        <v>3941363.6840821309</v>
      </c>
      <c r="R90" s="91"/>
    </row>
    <row r="91" spans="1:18" ht="20.100000000000001" customHeight="1" x14ac:dyDescent="0.25">
      <c r="A91" s="87">
        <v>1510</v>
      </c>
      <c r="B91" s="87" t="s">
        <v>718</v>
      </c>
      <c r="C91" s="88"/>
      <c r="D91" s="88"/>
      <c r="E91" s="88" t="s">
        <v>601</v>
      </c>
      <c r="F91" s="88" t="s">
        <v>57</v>
      </c>
      <c r="G91" s="87" t="s">
        <v>719</v>
      </c>
      <c r="H91" s="87" t="s">
        <v>632</v>
      </c>
      <c r="I91" s="87" t="s">
        <v>330</v>
      </c>
      <c r="J91" s="87" t="s">
        <v>623</v>
      </c>
      <c r="K91" s="87" t="s">
        <v>549</v>
      </c>
      <c r="L91" s="87" t="s">
        <v>549</v>
      </c>
      <c r="M91" s="89">
        <v>25423.991542996544</v>
      </c>
      <c r="N91" s="89">
        <v>83338.779426712746</v>
      </c>
      <c r="O91" s="89">
        <v>75063.544948160197</v>
      </c>
      <c r="P91" s="90">
        <v>183826.31591786951</v>
      </c>
      <c r="R91" s="91"/>
    </row>
    <row r="92" spans="1:18" ht="20.100000000000001" customHeight="1" x14ac:dyDescent="0.25">
      <c r="A92" s="87">
        <v>1384</v>
      </c>
      <c r="B92" s="87" t="s">
        <v>720</v>
      </c>
      <c r="C92" s="88"/>
      <c r="D92" s="88"/>
      <c r="E92" s="88" t="s">
        <v>601</v>
      </c>
      <c r="F92" s="88" t="s">
        <v>57</v>
      </c>
      <c r="G92" s="87" t="s">
        <v>721</v>
      </c>
      <c r="H92" s="87" t="s">
        <v>632</v>
      </c>
      <c r="I92" s="87" t="s">
        <v>330</v>
      </c>
      <c r="J92" s="87" t="s">
        <v>623</v>
      </c>
      <c r="K92" s="87" t="s">
        <v>549</v>
      </c>
      <c r="L92" s="87" t="s">
        <v>549</v>
      </c>
      <c r="M92" s="89">
        <v>3544</v>
      </c>
      <c r="N92" s="89">
        <v>3474</v>
      </c>
      <c r="O92" s="89">
        <v>4788</v>
      </c>
      <c r="P92" s="90">
        <v>11806</v>
      </c>
      <c r="R92" s="91"/>
    </row>
    <row r="93" spans="1:18" ht="20.100000000000001" customHeight="1" x14ac:dyDescent="0.25">
      <c r="A93" s="87">
        <v>1386</v>
      </c>
      <c r="B93" s="87" t="s">
        <v>722</v>
      </c>
      <c r="C93" s="88"/>
      <c r="D93" s="88"/>
      <c r="E93" s="88" t="s">
        <v>601</v>
      </c>
      <c r="F93" s="88" t="s">
        <v>57</v>
      </c>
      <c r="G93" s="87" t="s">
        <v>723</v>
      </c>
      <c r="H93" s="87" t="s">
        <v>632</v>
      </c>
      <c r="I93" s="87" t="s">
        <v>330</v>
      </c>
      <c r="J93" s="87" t="s">
        <v>623</v>
      </c>
      <c r="K93" s="87" t="s">
        <v>549</v>
      </c>
      <c r="L93" s="87" t="s">
        <v>549</v>
      </c>
      <c r="M93" s="89">
        <v>5746</v>
      </c>
      <c r="N93" s="89">
        <v>11444</v>
      </c>
      <c r="O93" s="89">
        <v>19786</v>
      </c>
      <c r="P93" s="90">
        <v>36976</v>
      </c>
      <c r="R93" s="91"/>
    </row>
    <row r="94" spans="1:18" ht="20.100000000000001" customHeight="1" x14ac:dyDescent="0.25">
      <c r="A94" s="87">
        <v>5131</v>
      </c>
      <c r="B94" s="87" t="s">
        <v>724</v>
      </c>
      <c r="C94" s="88" t="s">
        <v>20</v>
      </c>
      <c r="D94" s="88"/>
      <c r="E94" s="88"/>
      <c r="F94" s="88"/>
      <c r="G94" s="87" t="s">
        <v>725</v>
      </c>
      <c r="H94" s="87" t="s">
        <v>84</v>
      </c>
      <c r="I94" s="87" t="s">
        <v>726</v>
      </c>
      <c r="J94" s="87" t="s">
        <v>605</v>
      </c>
      <c r="K94" s="87" t="s">
        <v>549</v>
      </c>
      <c r="L94" s="87" t="s">
        <v>638</v>
      </c>
      <c r="M94" s="89">
        <v>667244</v>
      </c>
      <c r="N94" s="89">
        <v>728894</v>
      </c>
      <c r="O94" s="89">
        <v>1592664</v>
      </c>
      <c r="P94" s="90">
        <v>2988802</v>
      </c>
      <c r="R94" s="91"/>
    </row>
    <row r="95" spans="1:18" ht="20.100000000000001" customHeight="1" x14ac:dyDescent="0.25">
      <c r="A95" s="87">
        <v>5132</v>
      </c>
      <c r="B95" s="87" t="s">
        <v>727</v>
      </c>
      <c r="C95" s="88" t="s">
        <v>20</v>
      </c>
      <c r="D95" s="88"/>
      <c r="E95" s="88"/>
      <c r="F95" s="88"/>
      <c r="G95" s="87" t="s">
        <v>728</v>
      </c>
      <c r="H95" s="87" t="s">
        <v>84</v>
      </c>
      <c r="I95" s="87" t="s">
        <v>726</v>
      </c>
      <c r="J95" s="87" t="s">
        <v>605</v>
      </c>
      <c r="K95" s="87" t="s">
        <v>549</v>
      </c>
      <c r="L95" s="87" t="s">
        <v>638</v>
      </c>
      <c r="M95" s="89">
        <v>256520</v>
      </c>
      <c r="N95" s="89">
        <v>221368</v>
      </c>
      <c r="O95" s="89">
        <v>488838</v>
      </c>
      <c r="P95" s="90">
        <v>966726</v>
      </c>
      <c r="R95" s="91"/>
    </row>
    <row r="96" spans="1:18" ht="20.100000000000001" customHeight="1" x14ac:dyDescent="0.25">
      <c r="A96" s="87">
        <v>5089</v>
      </c>
      <c r="B96" s="87" t="s">
        <v>729</v>
      </c>
      <c r="C96" s="88" t="s">
        <v>20</v>
      </c>
      <c r="D96" s="88"/>
      <c r="E96" s="88"/>
      <c r="F96" s="88"/>
      <c r="G96" s="87" t="s">
        <v>730</v>
      </c>
      <c r="H96" s="87" t="s">
        <v>84</v>
      </c>
      <c r="I96" s="87" t="s">
        <v>726</v>
      </c>
      <c r="J96" s="87" t="s">
        <v>605</v>
      </c>
      <c r="K96" s="87" t="s">
        <v>549</v>
      </c>
      <c r="L96" s="87" t="s">
        <v>638</v>
      </c>
      <c r="M96" s="93">
        <v>368278</v>
      </c>
      <c r="N96" s="93">
        <v>436954</v>
      </c>
      <c r="O96" s="93">
        <v>953234</v>
      </c>
      <c r="P96" s="94">
        <v>1758466</v>
      </c>
      <c r="R96" s="91"/>
    </row>
    <row r="97" spans="1:18" ht="20.100000000000001" customHeight="1" x14ac:dyDescent="0.25">
      <c r="A97" s="87">
        <v>5092</v>
      </c>
      <c r="B97" s="87" t="s">
        <v>731</v>
      </c>
      <c r="C97" s="88" t="s">
        <v>20</v>
      </c>
      <c r="D97" s="88"/>
      <c r="E97" s="88"/>
      <c r="F97" s="88"/>
      <c r="G97" s="87" t="s">
        <v>732</v>
      </c>
      <c r="H97" s="87" t="s">
        <v>84</v>
      </c>
      <c r="I97" s="87" t="s">
        <v>726</v>
      </c>
      <c r="J97" s="87" t="s">
        <v>605</v>
      </c>
      <c r="K97" s="87" t="s">
        <v>549</v>
      </c>
      <c r="L97" s="87" t="s">
        <v>638</v>
      </c>
      <c r="M97" s="89">
        <v>277208</v>
      </c>
      <c r="N97" s="89">
        <v>279376</v>
      </c>
      <c r="O97" s="89">
        <v>480104</v>
      </c>
      <c r="P97" s="90">
        <v>1036688</v>
      </c>
      <c r="R97" s="91"/>
    </row>
    <row r="98" spans="1:18" ht="20.100000000000001" customHeight="1" x14ac:dyDescent="0.25">
      <c r="A98" s="87">
        <v>5093</v>
      </c>
      <c r="B98" s="87" t="s">
        <v>733</v>
      </c>
      <c r="C98" s="88" t="s">
        <v>20</v>
      </c>
      <c r="D98" s="88"/>
      <c r="E98" s="88"/>
      <c r="F98" s="88"/>
      <c r="G98" s="87" t="s">
        <v>124</v>
      </c>
      <c r="H98" s="87" t="s">
        <v>84</v>
      </c>
      <c r="I98" s="87" t="s">
        <v>726</v>
      </c>
      <c r="J98" s="87" t="s">
        <v>605</v>
      </c>
      <c r="K98" s="87" t="s">
        <v>549</v>
      </c>
      <c r="L98" s="87" t="s">
        <v>638</v>
      </c>
      <c r="M98" s="89">
        <v>316830</v>
      </c>
      <c r="N98" s="89">
        <v>315026</v>
      </c>
      <c r="O98" s="89">
        <v>515256</v>
      </c>
      <c r="P98" s="90">
        <v>1147112</v>
      </c>
      <c r="R98" s="91"/>
    </row>
    <row r="99" spans="1:18" ht="20.100000000000001" customHeight="1" x14ac:dyDescent="0.25">
      <c r="A99" s="87">
        <v>5094</v>
      </c>
      <c r="B99" s="87" t="s">
        <v>734</v>
      </c>
      <c r="C99" s="88" t="s">
        <v>20</v>
      </c>
      <c r="D99" s="88"/>
      <c r="E99" s="88"/>
      <c r="F99" s="88"/>
      <c r="G99" s="87" t="s">
        <v>735</v>
      </c>
      <c r="H99" s="87" t="s">
        <v>84</v>
      </c>
      <c r="I99" s="87" t="s">
        <v>726</v>
      </c>
      <c r="J99" s="87" t="s">
        <v>605</v>
      </c>
      <c r="K99" s="87" t="s">
        <v>549</v>
      </c>
      <c r="L99" s="87" t="s">
        <v>638</v>
      </c>
      <c r="M99" s="89">
        <v>749156</v>
      </c>
      <c r="N99" s="89">
        <v>836448</v>
      </c>
      <c r="O99" s="89">
        <v>1484594</v>
      </c>
      <c r="P99" s="90">
        <v>3070198</v>
      </c>
      <c r="R99" s="91"/>
    </row>
    <row r="100" spans="1:18" ht="20.100000000000001" customHeight="1" x14ac:dyDescent="0.25">
      <c r="A100" s="87">
        <v>5100</v>
      </c>
      <c r="B100" s="87" t="s">
        <v>736</v>
      </c>
      <c r="C100" s="88" t="s">
        <v>20</v>
      </c>
      <c r="D100" s="88"/>
      <c r="E100" s="88"/>
      <c r="F100" s="88"/>
      <c r="G100" s="87" t="s">
        <v>737</v>
      </c>
      <c r="H100" s="87" t="s">
        <v>84</v>
      </c>
      <c r="I100" s="87" t="s">
        <v>726</v>
      </c>
      <c r="J100" s="87" t="s">
        <v>605</v>
      </c>
      <c r="K100" s="87" t="s">
        <v>549</v>
      </c>
      <c r="L100" s="87" t="s">
        <v>638</v>
      </c>
      <c r="M100" s="89">
        <v>356652</v>
      </c>
      <c r="N100" s="89">
        <v>349526</v>
      </c>
      <c r="O100" s="89">
        <v>840532</v>
      </c>
      <c r="P100" s="90">
        <v>1546710</v>
      </c>
      <c r="R100" s="91"/>
    </row>
    <row r="101" spans="1:18" ht="20.100000000000001" customHeight="1" x14ac:dyDescent="0.25">
      <c r="A101" s="87">
        <v>5104</v>
      </c>
      <c r="B101" s="87" t="s">
        <v>738</v>
      </c>
      <c r="C101" s="88" t="s">
        <v>20</v>
      </c>
      <c r="D101" s="88"/>
      <c r="E101" s="88"/>
      <c r="F101" s="88"/>
      <c r="G101" s="87" t="s">
        <v>739</v>
      </c>
      <c r="H101" s="87" t="s">
        <v>84</v>
      </c>
      <c r="I101" s="87" t="s">
        <v>726</v>
      </c>
      <c r="J101" s="87" t="s">
        <v>605</v>
      </c>
      <c r="K101" s="87" t="s">
        <v>549</v>
      </c>
      <c r="L101" s="87" t="s">
        <v>638</v>
      </c>
      <c r="M101" s="89">
        <v>214590</v>
      </c>
      <c r="N101" s="89">
        <v>227698</v>
      </c>
      <c r="O101" s="89">
        <v>391360</v>
      </c>
      <c r="P101" s="90">
        <v>833648</v>
      </c>
      <c r="R101" s="91"/>
    </row>
    <row r="102" spans="1:18" ht="20.100000000000001" customHeight="1" x14ac:dyDescent="0.25">
      <c r="A102" s="87">
        <v>5137</v>
      </c>
      <c r="B102" s="87" t="s">
        <v>740</v>
      </c>
      <c r="C102" s="88" t="s">
        <v>20</v>
      </c>
      <c r="D102" s="88"/>
      <c r="E102" s="88"/>
      <c r="F102" s="88"/>
      <c r="G102" s="87" t="s">
        <v>741</v>
      </c>
      <c r="H102" s="87" t="s">
        <v>84</v>
      </c>
      <c r="I102" s="87" t="s">
        <v>726</v>
      </c>
      <c r="J102" s="87" t="s">
        <v>605</v>
      </c>
      <c r="K102" s="87" t="s">
        <v>549</v>
      </c>
      <c r="L102" s="87" t="s">
        <v>638</v>
      </c>
      <c r="M102" s="89">
        <v>332870</v>
      </c>
      <c r="N102" s="89">
        <v>340428</v>
      </c>
      <c r="O102" s="89">
        <v>472230</v>
      </c>
      <c r="P102" s="90">
        <v>1145528</v>
      </c>
      <c r="R102" s="91"/>
    </row>
    <row r="103" spans="1:18" ht="20.100000000000001" customHeight="1" x14ac:dyDescent="0.25">
      <c r="A103" s="87">
        <v>5125</v>
      </c>
      <c r="B103" s="87" t="s">
        <v>742</v>
      </c>
      <c r="C103" s="88" t="s">
        <v>20</v>
      </c>
      <c r="D103" s="88"/>
      <c r="E103" s="88"/>
      <c r="F103" s="88"/>
      <c r="G103" s="87" t="s">
        <v>743</v>
      </c>
      <c r="H103" s="87" t="s">
        <v>84</v>
      </c>
      <c r="I103" s="87" t="s">
        <v>726</v>
      </c>
      <c r="J103" s="87" t="s">
        <v>605</v>
      </c>
      <c r="K103" s="87" t="s">
        <v>549</v>
      </c>
      <c r="L103" s="87" t="s">
        <v>638</v>
      </c>
      <c r="M103" s="89">
        <v>783584</v>
      </c>
      <c r="N103" s="89">
        <v>854058</v>
      </c>
      <c r="O103" s="89">
        <v>1409880</v>
      </c>
      <c r="P103" s="90">
        <v>3047522</v>
      </c>
      <c r="R103" s="91"/>
    </row>
    <row r="104" spans="1:18" ht="20.100000000000001" customHeight="1" x14ac:dyDescent="0.25">
      <c r="A104" s="87">
        <v>5154</v>
      </c>
      <c r="B104" s="87" t="s">
        <v>744</v>
      </c>
      <c r="C104" s="88" t="s">
        <v>20</v>
      </c>
      <c r="D104" s="88"/>
      <c r="E104" s="88"/>
      <c r="F104" s="88"/>
      <c r="G104" s="87" t="s">
        <v>745</v>
      </c>
      <c r="H104" s="87" t="s">
        <v>84</v>
      </c>
      <c r="I104" s="87" t="s">
        <v>726</v>
      </c>
      <c r="J104" s="87" t="s">
        <v>605</v>
      </c>
      <c r="K104" s="87" t="s">
        <v>549</v>
      </c>
      <c r="L104" s="87" t="s">
        <v>638</v>
      </c>
      <c r="M104" s="89">
        <v>186834</v>
      </c>
      <c r="N104" s="89">
        <v>183092</v>
      </c>
      <c r="O104" s="89">
        <v>441010</v>
      </c>
      <c r="P104" s="90">
        <v>810936</v>
      </c>
      <c r="R104" s="91"/>
    </row>
    <row r="105" spans="1:18" ht="20.100000000000001" customHeight="1" x14ac:dyDescent="0.25">
      <c r="A105" s="87">
        <v>5128</v>
      </c>
      <c r="B105" s="87" t="s">
        <v>746</v>
      </c>
      <c r="C105" s="88" t="s">
        <v>20</v>
      </c>
      <c r="D105" s="88"/>
      <c r="E105" s="88"/>
      <c r="F105" s="88"/>
      <c r="G105" s="87" t="s">
        <v>747</v>
      </c>
      <c r="H105" s="87" t="s">
        <v>84</v>
      </c>
      <c r="I105" s="87" t="s">
        <v>726</v>
      </c>
      <c r="J105" s="87" t="s">
        <v>605</v>
      </c>
      <c r="K105" s="87" t="s">
        <v>549</v>
      </c>
      <c r="L105" s="87" t="s">
        <v>638</v>
      </c>
      <c r="M105" s="89">
        <v>630898</v>
      </c>
      <c r="N105" s="89">
        <v>629136</v>
      </c>
      <c r="O105" s="89">
        <v>1407088</v>
      </c>
      <c r="P105" s="90">
        <v>2667122</v>
      </c>
      <c r="R105" s="91"/>
    </row>
    <row r="106" spans="1:18" ht="20.100000000000001" customHeight="1" x14ac:dyDescent="0.25">
      <c r="A106" s="87">
        <v>4529</v>
      </c>
      <c r="B106" s="87" t="s">
        <v>748</v>
      </c>
      <c r="C106" s="88" t="s">
        <v>20</v>
      </c>
      <c r="D106" s="88"/>
      <c r="E106" s="88"/>
      <c r="F106" s="88"/>
      <c r="G106" s="87" t="s">
        <v>749</v>
      </c>
      <c r="H106" s="87" t="s">
        <v>137</v>
      </c>
      <c r="I106" s="87" t="s">
        <v>136</v>
      </c>
      <c r="J106" s="87" t="s">
        <v>623</v>
      </c>
      <c r="K106" s="87" t="s">
        <v>137</v>
      </c>
      <c r="L106" s="87" t="s">
        <v>549</v>
      </c>
      <c r="M106" s="89">
        <v>121906</v>
      </c>
      <c r="N106" s="89">
        <v>150804</v>
      </c>
      <c r="O106" s="89">
        <v>195546</v>
      </c>
      <c r="P106" s="90">
        <v>468256</v>
      </c>
      <c r="R106" s="91"/>
    </row>
    <row r="107" spans="1:18" ht="20.100000000000001" customHeight="1" x14ac:dyDescent="0.25">
      <c r="A107" s="87">
        <v>1036</v>
      </c>
      <c r="B107" s="87" t="s">
        <v>750</v>
      </c>
      <c r="C107" s="88" t="s">
        <v>20</v>
      </c>
      <c r="D107" s="88"/>
      <c r="E107" s="88"/>
      <c r="F107" s="88"/>
      <c r="G107" s="87" t="s">
        <v>751</v>
      </c>
      <c r="H107" s="87" t="s">
        <v>137</v>
      </c>
      <c r="I107" s="87" t="s">
        <v>136</v>
      </c>
      <c r="J107" s="87" t="s">
        <v>623</v>
      </c>
      <c r="K107" s="87" t="s">
        <v>137</v>
      </c>
      <c r="L107" s="87" t="s">
        <v>549</v>
      </c>
      <c r="M107" s="89">
        <v>20440</v>
      </c>
      <c r="N107" s="89">
        <v>22786</v>
      </c>
      <c r="O107" s="89">
        <v>39178</v>
      </c>
      <c r="P107" s="90">
        <v>82404</v>
      </c>
      <c r="R107" s="91"/>
    </row>
    <row r="108" spans="1:18" ht="20.100000000000001" customHeight="1" x14ac:dyDescent="0.25">
      <c r="A108" s="87">
        <v>1004</v>
      </c>
      <c r="B108" s="87" t="s">
        <v>752</v>
      </c>
      <c r="C108" s="88" t="s">
        <v>20</v>
      </c>
      <c r="D108" s="88"/>
      <c r="E108" s="88"/>
      <c r="F108" s="88"/>
      <c r="G108" s="87" t="s">
        <v>753</v>
      </c>
      <c r="H108" s="87" t="s">
        <v>137</v>
      </c>
      <c r="I108" s="87" t="s">
        <v>136</v>
      </c>
      <c r="J108" s="87" t="s">
        <v>623</v>
      </c>
      <c r="K108" s="87" t="s">
        <v>137</v>
      </c>
      <c r="L108" s="87" t="s">
        <v>549</v>
      </c>
      <c r="M108" s="89">
        <v>111772</v>
      </c>
      <c r="N108" s="89">
        <v>161446</v>
      </c>
      <c r="O108" s="89">
        <v>252088</v>
      </c>
      <c r="P108" s="90">
        <v>525306</v>
      </c>
      <c r="R108" s="91"/>
    </row>
    <row r="109" spans="1:18" ht="20.100000000000001" customHeight="1" x14ac:dyDescent="0.25">
      <c r="A109" s="87">
        <v>4513</v>
      </c>
      <c r="B109" s="87" t="s">
        <v>754</v>
      </c>
      <c r="C109" s="88" t="s">
        <v>20</v>
      </c>
      <c r="D109" s="88"/>
      <c r="E109" s="88"/>
      <c r="F109" s="88"/>
      <c r="G109" s="87" t="s">
        <v>755</v>
      </c>
      <c r="H109" s="87" t="s">
        <v>137</v>
      </c>
      <c r="I109" s="87" t="s">
        <v>136</v>
      </c>
      <c r="J109" s="87" t="s">
        <v>623</v>
      </c>
      <c r="K109" s="87" t="s">
        <v>137</v>
      </c>
      <c r="L109" s="87" t="s">
        <v>549</v>
      </c>
      <c r="M109" s="89">
        <v>1042</v>
      </c>
      <c r="N109" s="89">
        <v>12616</v>
      </c>
      <c r="O109" s="89">
        <v>1434</v>
      </c>
      <c r="P109" s="90">
        <v>15092</v>
      </c>
      <c r="R109" s="91"/>
    </row>
    <row r="110" spans="1:18" ht="20.100000000000001" customHeight="1" x14ac:dyDescent="0.25">
      <c r="A110" s="87">
        <v>4515</v>
      </c>
      <c r="B110" s="87" t="s">
        <v>756</v>
      </c>
      <c r="C110" s="88" t="s">
        <v>20</v>
      </c>
      <c r="D110" s="88"/>
      <c r="E110" s="88"/>
      <c r="F110" s="88"/>
      <c r="G110" s="87" t="s">
        <v>757</v>
      </c>
      <c r="H110" s="87" t="s">
        <v>137</v>
      </c>
      <c r="I110" s="87" t="s">
        <v>136</v>
      </c>
      <c r="J110" s="87" t="s">
        <v>618</v>
      </c>
      <c r="K110" s="87" t="s">
        <v>137</v>
      </c>
      <c r="L110" s="87" t="s">
        <v>549</v>
      </c>
      <c r="M110" s="89">
        <v>1447736</v>
      </c>
      <c r="N110" s="89">
        <v>2494182</v>
      </c>
      <c r="O110" s="89">
        <v>2861168</v>
      </c>
      <c r="P110" s="90">
        <v>6803086</v>
      </c>
      <c r="R110" s="91"/>
    </row>
    <row r="111" spans="1:18" ht="20.100000000000001" customHeight="1" x14ac:dyDescent="0.25">
      <c r="A111" s="87">
        <v>1127</v>
      </c>
      <c r="B111" s="87" t="s">
        <v>758</v>
      </c>
      <c r="C111" s="88" t="s">
        <v>20</v>
      </c>
      <c r="D111" s="88"/>
      <c r="E111" s="88"/>
      <c r="F111" s="88"/>
      <c r="G111" s="87" t="s">
        <v>759</v>
      </c>
      <c r="H111" s="87" t="s">
        <v>137</v>
      </c>
      <c r="I111" s="87" t="s">
        <v>136</v>
      </c>
      <c r="J111" s="87" t="s">
        <v>760</v>
      </c>
      <c r="K111" s="87" t="s">
        <v>137</v>
      </c>
      <c r="L111" s="87" t="s">
        <v>549</v>
      </c>
      <c r="M111" s="89">
        <v>8541270</v>
      </c>
      <c r="N111" s="89">
        <v>16779516</v>
      </c>
      <c r="O111" s="89">
        <v>17045990</v>
      </c>
      <c r="P111" s="90">
        <v>42366776</v>
      </c>
      <c r="R111" s="91"/>
    </row>
    <row r="112" spans="1:18" ht="20.100000000000001" customHeight="1" x14ac:dyDescent="0.25">
      <c r="A112" s="87">
        <v>1006</v>
      </c>
      <c r="B112" s="87" t="s">
        <v>761</v>
      </c>
      <c r="C112" s="88" t="s">
        <v>20</v>
      </c>
      <c r="D112" s="88"/>
      <c r="E112" s="88"/>
      <c r="F112" s="88"/>
      <c r="G112" s="87" t="s">
        <v>762</v>
      </c>
      <c r="H112" s="87" t="s">
        <v>137</v>
      </c>
      <c r="I112" s="87" t="s">
        <v>136</v>
      </c>
      <c r="J112" s="87" t="s">
        <v>623</v>
      </c>
      <c r="K112" s="87" t="s">
        <v>137</v>
      </c>
      <c r="L112" s="87" t="s">
        <v>549</v>
      </c>
      <c r="M112" s="89">
        <v>752974</v>
      </c>
      <c r="N112" s="89">
        <v>1187070</v>
      </c>
      <c r="O112" s="89">
        <v>2510830</v>
      </c>
      <c r="P112" s="90">
        <v>4450874</v>
      </c>
      <c r="R112" s="91"/>
    </row>
    <row r="113" spans="1:18" ht="20.100000000000001" customHeight="1" x14ac:dyDescent="0.25">
      <c r="A113" s="87">
        <v>1176</v>
      </c>
      <c r="B113" s="87" t="s">
        <v>763</v>
      </c>
      <c r="C113" s="88" t="s">
        <v>20</v>
      </c>
      <c r="D113" s="88"/>
      <c r="E113" s="88"/>
      <c r="F113" s="88"/>
      <c r="G113" s="87" t="s">
        <v>764</v>
      </c>
      <c r="H113" s="87" t="s">
        <v>137</v>
      </c>
      <c r="I113" s="87" t="s">
        <v>136</v>
      </c>
      <c r="J113" s="87" t="s">
        <v>623</v>
      </c>
      <c r="K113" s="87" t="s">
        <v>137</v>
      </c>
      <c r="L113" s="87" t="s">
        <v>549</v>
      </c>
      <c r="M113" s="89">
        <v>97356</v>
      </c>
      <c r="N113" s="89">
        <v>103266</v>
      </c>
      <c r="O113" s="89">
        <v>179594</v>
      </c>
      <c r="P113" s="90">
        <v>380216</v>
      </c>
      <c r="R113" s="91"/>
    </row>
    <row r="114" spans="1:18" ht="20.100000000000001" customHeight="1" x14ac:dyDescent="0.25">
      <c r="A114" s="87">
        <v>1112</v>
      </c>
      <c r="B114" s="87" t="s">
        <v>765</v>
      </c>
      <c r="C114" s="88" t="s">
        <v>20</v>
      </c>
      <c r="D114" s="88"/>
      <c r="E114" s="88"/>
      <c r="F114" s="88"/>
      <c r="G114" s="87" t="s">
        <v>766</v>
      </c>
      <c r="H114" s="87" t="s">
        <v>137</v>
      </c>
      <c r="I114" s="87" t="s">
        <v>136</v>
      </c>
      <c r="J114" s="87" t="s">
        <v>623</v>
      </c>
      <c r="K114" s="87" t="s">
        <v>137</v>
      </c>
      <c r="L114" s="87" t="s">
        <v>549</v>
      </c>
      <c r="M114" s="89">
        <v>235764</v>
      </c>
      <c r="N114" s="89">
        <v>407092</v>
      </c>
      <c r="O114" s="89">
        <v>524448</v>
      </c>
      <c r="P114" s="90">
        <v>1167304</v>
      </c>
      <c r="R114" s="91"/>
    </row>
    <row r="115" spans="1:18" ht="20.100000000000001" customHeight="1" x14ac:dyDescent="0.25">
      <c r="A115" s="87">
        <v>1179</v>
      </c>
      <c r="B115" s="87" t="s">
        <v>767</v>
      </c>
      <c r="C115" s="88" t="s">
        <v>20</v>
      </c>
      <c r="D115" s="88"/>
      <c r="E115" s="88"/>
      <c r="F115" s="88"/>
      <c r="G115" s="87" t="s">
        <v>768</v>
      </c>
      <c r="H115" s="87" t="s">
        <v>137</v>
      </c>
      <c r="I115" s="87" t="s">
        <v>136</v>
      </c>
      <c r="J115" s="87" t="s">
        <v>623</v>
      </c>
      <c r="K115" s="87" t="s">
        <v>137</v>
      </c>
      <c r="L115" s="87" t="s">
        <v>549</v>
      </c>
      <c r="M115" s="89">
        <v>47868</v>
      </c>
      <c r="N115" s="89">
        <v>73894</v>
      </c>
      <c r="O115" s="89">
        <v>108068</v>
      </c>
      <c r="P115" s="90">
        <v>229830</v>
      </c>
      <c r="R115" s="91"/>
    </row>
    <row r="116" spans="1:18" ht="20.100000000000001" customHeight="1" x14ac:dyDescent="0.25">
      <c r="A116" s="87">
        <v>1130</v>
      </c>
      <c r="B116" s="87" t="s">
        <v>769</v>
      </c>
      <c r="C116" s="88" t="s">
        <v>20</v>
      </c>
      <c r="D116" s="88"/>
      <c r="E116" s="88"/>
      <c r="F116" s="88"/>
      <c r="G116" s="87" t="s">
        <v>770</v>
      </c>
      <c r="H116" s="87" t="s">
        <v>137</v>
      </c>
      <c r="I116" s="87" t="s">
        <v>136</v>
      </c>
      <c r="J116" s="87" t="s">
        <v>623</v>
      </c>
      <c r="K116" s="87" t="s">
        <v>137</v>
      </c>
      <c r="L116" s="87" t="s">
        <v>549</v>
      </c>
      <c r="M116" s="89">
        <v>164032</v>
      </c>
      <c r="N116" s="89">
        <v>255600</v>
      </c>
      <c r="O116" s="89">
        <v>489800</v>
      </c>
      <c r="P116" s="90">
        <v>909432</v>
      </c>
      <c r="R116" s="91"/>
    </row>
    <row r="117" spans="1:18" ht="20.100000000000001" customHeight="1" x14ac:dyDescent="0.25">
      <c r="A117" s="87">
        <v>1040</v>
      </c>
      <c r="B117" s="87" t="s">
        <v>771</v>
      </c>
      <c r="C117" s="88" t="s">
        <v>20</v>
      </c>
      <c r="D117" s="88"/>
      <c r="E117" s="88"/>
      <c r="F117" s="88"/>
      <c r="G117" s="87" t="s">
        <v>772</v>
      </c>
      <c r="H117" s="87" t="s">
        <v>137</v>
      </c>
      <c r="I117" s="87" t="s">
        <v>136</v>
      </c>
      <c r="J117" s="87" t="s">
        <v>623</v>
      </c>
      <c r="K117" s="87" t="s">
        <v>137</v>
      </c>
      <c r="L117" s="87" t="s">
        <v>549</v>
      </c>
      <c r="M117" s="89">
        <v>66302</v>
      </c>
      <c r="N117" s="89">
        <v>38284</v>
      </c>
      <c r="O117" s="89">
        <v>140570</v>
      </c>
      <c r="P117" s="90">
        <v>245156</v>
      </c>
      <c r="R117" s="91"/>
    </row>
    <row r="118" spans="1:18" ht="20.100000000000001" customHeight="1" x14ac:dyDescent="0.25">
      <c r="A118" s="87">
        <v>1041</v>
      </c>
      <c r="B118" s="87" t="s">
        <v>773</v>
      </c>
      <c r="C118" s="88" t="s">
        <v>20</v>
      </c>
      <c r="D118" s="88"/>
      <c r="E118" s="88"/>
      <c r="F118" s="88"/>
      <c r="G118" s="87" t="s">
        <v>774</v>
      </c>
      <c r="H118" s="87" t="s">
        <v>137</v>
      </c>
      <c r="I118" s="87" t="s">
        <v>136</v>
      </c>
      <c r="J118" s="87" t="s">
        <v>623</v>
      </c>
      <c r="K118" s="87" t="s">
        <v>137</v>
      </c>
      <c r="L118" s="87" t="s">
        <v>549</v>
      </c>
      <c r="M118" s="89">
        <v>145806</v>
      </c>
      <c r="N118" s="89">
        <v>236596</v>
      </c>
      <c r="O118" s="89">
        <v>540448</v>
      </c>
      <c r="P118" s="90">
        <v>922850</v>
      </c>
      <c r="R118" s="91"/>
    </row>
    <row r="119" spans="1:18" ht="20.100000000000001" customHeight="1" x14ac:dyDescent="0.25">
      <c r="A119" s="87">
        <v>4503</v>
      </c>
      <c r="B119" s="87" t="s">
        <v>775</v>
      </c>
      <c r="C119" s="88" t="s">
        <v>20</v>
      </c>
      <c r="D119" s="88"/>
      <c r="E119" s="88"/>
      <c r="F119" s="88"/>
      <c r="G119" s="87" t="s">
        <v>776</v>
      </c>
      <c r="H119" s="87" t="s">
        <v>137</v>
      </c>
      <c r="I119" s="87" t="s">
        <v>136</v>
      </c>
      <c r="J119" s="87" t="s">
        <v>623</v>
      </c>
      <c r="K119" s="87" t="s">
        <v>137</v>
      </c>
      <c r="L119" s="87" t="s">
        <v>549</v>
      </c>
      <c r="M119" s="89">
        <v>400802</v>
      </c>
      <c r="N119" s="89">
        <v>407606</v>
      </c>
      <c r="O119" s="89">
        <v>852550</v>
      </c>
      <c r="P119" s="90">
        <v>1660958</v>
      </c>
      <c r="R119" s="91"/>
    </row>
    <row r="120" spans="1:18" ht="20.100000000000001" customHeight="1" x14ac:dyDescent="0.25">
      <c r="A120" s="87">
        <v>1042</v>
      </c>
      <c r="B120" s="87" t="s">
        <v>777</v>
      </c>
      <c r="C120" s="88" t="s">
        <v>20</v>
      </c>
      <c r="D120" s="88"/>
      <c r="E120" s="88"/>
      <c r="F120" s="88"/>
      <c r="G120" s="87" t="s">
        <v>778</v>
      </c>
      <c r="H120" s="87" t="s">
        <v>137</v>
      </c>
      <c r="I120" s="87" t="s">
        <v>136</v>
      </c>
      <c r="J120" s="87" t="s">
        <v>623</v>
      </c>
      <c r="K120" s="87" t="s">
        <v>137</v>
      </c>
      <c r="L120" s="87" t="s">
        <v>549</v>
      </c>
      <c r="M120" s="89">
        <v>139716</v>
      </c>
      <c r="N120" s="89">
        <v>241520</v>
      </c>
      <c r="O120" s="89">
        <v>369110</v>
      </c>
      <c r="P120" s="90">
        <v>750346</v>
      </c>
      <c r="R120" s="91"/>
    </row>
    <row r="121" spans="1:18" ht="20.100000000000001" customHeight="1" x14ac:dyDescent="0.25">
      <c r="A121" s="87">
        <v>1132</v>
      </c>
      <c r="B121" s="87" t="s">
        <v>779</v>
      </c>
      <c r="C121" s="88" t="s">
        <v>20</v>
      </c>
      <c r="D121" s="88"/>
      <c r="E121" s="88"/>
      <c r="F121" s="88"/>
      <c r="G121" s="87" t="s">
        <v>780</v>
      </c>
      <c r="H121" s="87" t="s">
        <v>137</v>
      </c>
      <c r="I121" s="87" t="s">
        <v>136</v>
      </c>
      <c r="J121" s="87" t="s">
        <v>623</v>
      </c>
      <c r="K121" s="87" t="s">
        <v>137</v>
      </c>
      <c r="L121" s="87" t="s">
        <v>549</v>
      </c>
      <c r="M121" s="89">
        <v>111282</v>
      </c>
      <c r="N121" s="89">
        <v>174788</v>
      </c>
      <c r="O121" s="89">
        <v>482778</v>
      </c>
      <c r="P121" s="90">
        <v>768848</v>
      </c>
      <c r="R121" s="91"/>
    </row>
    <row r="122" spans="1:18" ht="20.100000000000001" customHeight="1" x14ac:dyDescent="0.25">
      <c r="A122" s="87">
        <v>4521</v>
      </c>
      <c r="B122" s="87" t="s">
        <v>781</v>
      </c>
      <c r="C122" s="88" t="s">
        <v>20</v>
      </c>
      <c r="D122" s="88"/>
      <c r="E122" s="88"/>
      <c r="F122" s="88"/>
      <c r="G122" s="87" t="s">
        <v>782</v>
      </c>
      <c r="H122" s="87" t="s">
        <v>137</v>
      </c>
      <c r="I122" s="87" t="s">
        <v>136</v>
      </c>
      <c r="J122" s="87" t="s">
        <v>623</v>
      </c>
      <c r="K122" s="87" t="s">
        <v>137</v>
      </c>
      <c r="L122" s="87" t="s">
        <v>549</v>
      </c>
      <c r="M122" s="89">
        <v>102158</v>
      </c>
      <c r="N122" s="89">
        <v>123996</v>
      </c>
      <c r="O122" s="89">
        <v>192756</v>
      </c>
      <c r="P122" s="90">
        <v>418910</v>
      </c>
      <c r="R122" s="91"/>
    </row>
    <row r="123" spans="1:18" ht="20.100000000000001" customHeight="1" x14ac:dyDescent="0.25">
      <c r="A123" s="87">
        <v>1145</v>
      </c>
      <c r="B123" s="87" t="s">
        <v>783</v>
      </c>
      <c r="C123" s="88" t="s">
        <v>20</v>
      </c>
      <c r="D123" s="88"/>
      <c r="E123" s="88"/>
      <c r="F123" s="88"/>
      <c r="G123" s="87" t="s">
        <v>784</v>
      </c>
      <c r="H123" s="87" t="s">
        <v>137</v>
      </c>
      <c r="I123" s="87" t="s">
        <v>136</v>
      </c>
      <c r="J123" s="87" t="s">
        <v>623</v>
      </c>
      <c r="K123" s="87" t="s">
        <v>137</v>
      </c>
      <c r="L123" s="87" t="s">
        <v>549</v>
      </c>
      <c r="M123" s="89">
        <v>59986</v>
      </c>
      <c r="N123" s="89">
        <v>80708</v>
      </c>
      <c r="O123" s="89">
        <v>157866</v>
      </c>
      <c r="P123" s="90">
        <v>298560</v>
      </c>
      <c r="R123" s="91"/>
    </row>
    <row r="124" spans="1:18" ht="20.100000000000001" customHeight="1" x14ac:dyDescent="0.25">
      <c r="A124" s="87">
        <v>1097</v>
      </c>
      <c r="B124" s="87" t="s">
        <v>785</v>
      </c>
      <c r="C124" s="88" t="s">
        <v>20</v>
      </c>
      <c r="D124" s="88"/>
      <c r="E124" s="88"/>
      <c r="F124" s="88"/>
      <c r="G124" s="87" t="s">
        <v>786</v>
      </c>
      <c r="H124" s="87" t="s">
        <v>137</v>
      </c>
      <c r="I124" s="87" t="s">
        <v>136</v>
      </c>
      <c r="J124" s="87" t="s">
        <v>623</v>
      </c>
      <c r="K124" s="87" t="s">
        <v>137</v>
      </c>
      <c r="L124" s="87" t="s">
        <v>549</v>
      </c>
      <c r="M124" s="89">
        <v>98238</v>
      </c>
      <c r="N124" s="89">
        <v>113440</v>
      </c>
      <c r="O124" s="89">
        <v>209428</v>
      </c>
      <c r="P124" s="90">
        <v>421106</v>
      </c>
      <c r="R124" s="91"/>
    </row>
    <row r="125" spans="1:18" ht="20.100000000000001" customHeight="1" x14ac:dyDescent="0.25">
      <c r="A125" s="87">
        <v>1109</v>
      </c>
      <c r="B125" s="87" t="s">
        <v>787</v>
      </c>
      <c r="C125" s="88" t="s">
        <v>20</v>
      </c>
      <c r="D125" s="88"/>
      <c r="E125" s="88"/>
      <c r="F125" s="88"/>
      <c r="G125" s="87" t="s">
        <v>788</v>
      </c>
      <c r="H125" s="87" t="s">
        <v>137</v>
      </c>
      <c r="I125" s="87" t="s">
        <v>136</v>
      </c>
      <c r="J125" s="87" t="s">
        <v>623</v>
      </c>
      <c r="K125" s="87" t="s">
        <v>137</v>
      </c>
      <c r="L125" s="87" t="s">
        <v>549</v>
      </c>
      <c r="M125" s="89">
        <v>232590</v>
      </c>
      <c r="N125" s="89">
        <v>314360</v>
      </c>
      <c r="O125" s="89">
        <v>742938</v>
      </c>
      <c r="P125" s="90">
        <v>1289888</v>
      </c>
      <c r="R125" s="91"/>
    </row>
    <row r="126" spans="1:18" ht="20.100000000000001" customHeight="1" x14ac:dyDescent="0.25">
      <c r="A126" s="87">
        <v>1133</v>
      </c>
      <c r="B126" s="87" t="s">
        <v>789</v>
      </c>
      <c r="C126" s="88" t="s">
        <v>20</v>
      </c>
      <c r="D126" s="88"/>
      <c r="E126" s="88"/>
      <c r="F126" s="88"/>
      <c r="G126" s="87" t="s">
        <v>790</v>
      </c>
      <c r="H126" s="87" t="s">
        <v>137</v>
      </c>
      <c r="I126" s="87" t="s">
        <v>136</v>
      </c>
      <c r="J126" s="87" t="s">
        <v>623</v>
      </c>
      <c r="K126" s="87" t="s">
        <v>137</v>
      </c>
      <c r="L126" s="87" t="s">
        <v>549</v>
      </c>
      <c r="M126" s="89">
        <v>98524</v>
      </c>
      <c r="N126" s="89">
        <v>139492</v>
      </c>
      <c r="O126" s="89">
        <v>332788</v>
      </c>
      <c r="P126" s="90">
        <v>570804</v>
      </c>
      <c r="R126" s="91"/>
    </row>
    <row r="127" spans="1:18" ht="20.100000000000001" customHeight="1" x14ac:dyDescent="0.25">
      <c r="A127" s="87">
        <v>1110</v>
      </c>
      <c r="B127" s="87" t="s">
        <v>791</v>
      </c>
      <c r="C127" s="88" t="s">
        <v>20</v>
      </c>
      <c r="D127" s="88"/>
      <c r="E127" s="88"/>
      <c r="F127" s="88"/>
      <c r="G127" s="87" t="s">
        <v>792</v>
      </c>
      <c r="H127" s="87" t="s">
        <v>137</v>
      </c>
      <c r="I127" s="87" t="s">
        <v>136</v>
      </c>
      <c r="J127" s="87" t="s">
        <v>623</v>
      </c>
      <c r="K127" s="87" t="s">
        <v>137</v>
      </c>
      <c r="L127" s="87" t="s">
        <v>549</v>
      </c>
      <c r="M127" s="89">
        <v>256574</v>
      </c>
      <c r="N127" s="89">
        <v>311182</v>
      </c>
      <c r="O127" s="89">
        <v>395566</v>
      </c>
      <c r="P127" s="90">
        <v>963322</v>
      </c>
      <c r="R127" s="91"/>
    </row>
    <row r="128" spans="1:18" ht="20.100000000000001" customHeight="1" x14ac:dyDescent="0.25">
      <c r="A128" s="87">
        <v>1111</v>
      </c>
      <c r="B128" s="87" t="s">
        <v>793</v>
      </c>
      <c r="C128" s="88" t="s">
        <v>20</v>
      </c>
      <c r="D128" s="88"/>
      <c r="E128" s="88"/>
      <c r="F128" s="88"/>
      <c r="G128" s="87" t="s">
        <v>794</v>
      </c>
      <c r="H128" s="87" t="s">
        <v>137</v>
      </c>
      <c r="I128" s="87" t="s">
        <v>136</v>
      </c>
      <c r="J128" s="87" t="s">
        <v>623</v>
      </c>
      <c r="K128" s="87" t="s">
        <v>137</v>
      </c>
      <c r="L128" s="87" t="s">
        <v>549</v>
      </c>
      <c r="M128" s="89">
        <v>170198</v>
      </c>
      <c r="N128" s="89">
        <v>244226</v>
      </c>
      <c r="O128" s="89">
        <v>448772</v>
      </c>
      <c r="P128" s="90">
        <v>863196</v>
      </c>
      <c r="R128" s="91"/>
    </row>
    <row r="129" spans="1:18" ht="20.100000000000001" customHeight="1" x14ac:dyDescent="0.25">
      <c r="A129" s="87">
        <v>1128</v>
      </c>
      <c r="B129" s="87" t="s">
        <v>795</v>
      </c>
      <c r="C129" s="88" t="s">
        <v>20</v>
      </c>
      <c r="D129" s="88"/>
      <c r="E129" s="88"/>
      <c r="F129" s="88"/>
      <c r="G129" s="87" t="s">
        <v>796</v>
      </c>
      <c r="H129" s="87" t="s">
        <v>137</v>
      </c>
      <c r="I129" s="87" t="s">
        <v>136</v>
      </c>
      <c r="J129" s="87" t="s">
        <v>623</v>
      </c>
      <c r="K129" s="87" t="s">
        <v>137</v>
      </c>
      <c r="L129" s="87" t="s">
        <v>549</v>
      </c>
      <c r="M129" s="89">
        <v>68774</v>
      </c>
      <c r="N129" s="89">
        <v>142168</v>
      </c>
      <c r="O129" s="89">
        <v>417920</v>
      </c>
      <c r="P129" s="90">
        <v>628862</v>
      </c>
      <c r="R129" s="91"/>
    </row>
    <row r="130" spans="1:18" ht="20.100000000000001" customHeight="1" x14ac:dyDescent="0.25">
      <c r="A130" s="87">
        <v>1105</v>
      </c>
      <c r="B130" s="87" t="s">
        <v>797</v>
      </c>
      <c r="C130" s="88" t="s">
        <v>20</v>
      </c>
      <c r="D130" s="88"/>
      <c r="E130" s="88"/>
      <c r="F130" s="88"/>
      <c r="G130" s="87" t="s">
        <v>798</v>
      </c>
      <c r="H130" s="87" t="s">
        <v>137</v>
      </c>
      <c r="I130" s="87" t="s">
        <v>136</v>
      </c>
      <c r="J130" s="87" t="s">
        <v>623</v>
      </c>
      <c r="K130" s="87" t="s">
        <v>137</v>
      </c>
      <c r="L130" s="87" t="s">
        <v>549</v>
      </c>
      <c r="M130" s="89">
        <v>501392</v>
      </c>
      <c r="N130" s="89">
        <v>957596</v>
      </c>
      <c r="O130" s="89">
        <v>1345586</v>
      </c>
      <c r="P130" s="90">
        <v>2804574</v>
      </c>
      <c r="R130" s="91"/>
    </row>
    <row r="131" spans="1:18" ht="20.100000000000001" customHeight="1" x14ac:dyDescent="0.25">
      <c r="A131" s="87">
        <v>4530</v>
      </c>
      <c r="B131" s="87" t="s">
        <v>799</v>
      </c>
      <c r="C131" s="88" t="s">
        <v>20</v>
      </c>
      <c r="D131" s="88"/>
      <c r="E131" s="88"/>
      <c r="F131" s="88"/>
      <c r="G131" s="87" t="s">
        <v>800</v>
      </c>
      <c r="H131" s="87" t="s">
        <v>137</v>
      </c>
      <c r="I131" s="87" t="s">
        <v>136</v>
      </c>
      <c r="J131" s="87" t="s">
        <v>623</v>
      </c>
      <c r="K131" s="87" t="s">
        <v>137</v>
      </c>
      <c r="L131" s="87" t="s">
        <v>549</v>
      </c>
      <c r="M131" s="89">
        <v>37334</v>
      </c>
      <c r="N131" s="89">
        <v>33398</v>
      </c>
      <c r="O131" s="89">
        <v>61946</v>
      </c>
      <c r="P131" s="90">
        <v>132678</v>
      </c>
      <c r="R131" s="91"/>
    </row>
    <row r="132" spans="1:18" ht="20.100000000000001" customHeight="1" x14ac:dyDescent="0.25">
      <c r="A132" s="87">
        <v>4535</v>
      </c>
      <c r="B132" s="87" t="s">
        <v>801</v>
      </c>
      <c r="C132" s="88" t="s">
        <v>20</v>
      </c>
      <c r="D132" s="88"/>
      <c r="E132" s="88"/>
      <c r="F132" s="88"/>
      <c r="G132" s="87" t="s">
        <v>802</v>
      </c>
      <c r="H132" s="87" t="s">
        <v>137</v>
      </c>
      <c r="I132" s="87" t="s">
        <v>136</v>
      </c>
      <c r="J132" s="87" t="s">
        <v>623</v>
      </c>
      <c r="K132" s="87" t="s">
        <v>137</v>
      </c>
      <c r="L132" s="87" t="s">
        <v>549</v>
      </c>
      <c r="M132" s="89">
        <v>42736</v>
      </c>
      <c r="N132" s="89">
        <v>54718</v>
      </c>
      <c r="O132" s="89">
        <v>63210</v>
      </c>
      <c r="P132" s="90">
        <v>160664</v>
      </c>
      <c r="R132" s="91"/>
    </row>
    <row r="133" spans="1:18" ht="20.100000000000001" customHeight="1" x14ac:dyDescent="0.25">
      <c r="A133" s="87">
        <v>1043</v>
      </c>
      <c r="B133" s="87" t="s">
        <v>803</v>
      </c>
      <c r="C133" s="88" t="s">
        <v>20</v>
      </c>
      <c r="D133" s="88"/>
      <c r="E133" s="88"/>
      <c r="F133" s="88"/>
      <c r="G133" s="87" t="s">
        <v>804</v>
      </c>
      <c r="H133" s="87" t="s">
        <v>137</v>
      </c>
      <c r="I133" s="87" t="s">
        <v>136</v>
      </c>
      <c r="J133" s="87" t="s">
        <v>623</v>
      </c>
      <c r="K133" s="87" t="s">
        <v>137</v>
      </c>
      <c r="L133" s="87" t="s">
        <v>549</v>
      </c>
      <c r="M133" s="89">
        <v>81786</v>
      </c>
      <c r="N133" s="89">
        <v>113226</v>
      </c>
      <c r="O133" s="89">
        <v>270248</v>
      </c>
      <c r="P133" s="90">
        <v>465260</v>
      </c>
      <c r="R133" s="91"/>
    </row>
    <row r="134" spans="1:18" ht="20.100000000000001" customHeight="1" x14ac:dyDescent="0.25">
      <c r="A134" s="87">
        <v>1044</v>
      </c>
      <c r="B134" s="87" t="s">
        <v>805</v>
      </c>
      <c r="C134" s="88" t="s">
        <v>20</v>
      </c>
      <c r="D134" s="88"/>
      <c r="E134" s="88"/>
      <c r="F134" s="88"/>
      <c r="G134" s="87" t="s">
        <v>806</v>
      </c>
      <c r="H134" s="87" t="s">
        <v>137</v>
      </c>
      <c r="I134" s="87" t="s">
        <v>136</v>
      </c>
      <c r="J134" s="87" t="s">
        <v>623</v>
      </c>
      <c r="K134" s="87" t="s">
        <v>137</v>
      </c>
      <c r="L134" s="87" t="s">
        <v>549</v>
      </c>
      <c r="M134" s="89">
        <v>267896</v>
      </c>
      <c r="N134" s="89">
        <v>468100</v>
      </c>
      <c r="O134" s="89">
        <v>872696</v>
      </c>
      <c r="P134" s="90">
        <v>1608692</v>
      </c>
      <c r="R134" s="91"/>
    </row>
    <row r="135" spans="1:18" ht="20.100000000000001" customHeight="1" x14ac:dyDescent="0.25">
      <c r="A135" s="87">
        <v>4518</v>
      </c>
      <c r="B135" s="87" t="s">
        <v>807</v>
      </c>
      <c r="C135" s="88" t="s">
        <v>20</v>
      </c>
      <c r="D135" s="88"/>
      <c r="E135" s="88"/>
      <c r="F135" s="88"/>
      <c r="G135" s="87" t="s">
        <v>808</v>
      </c>
      <c r="H135" s="87" t="s">
        <v>137</v>
      </c>
      <c r="I135" s="87" t="s">
        <v>136</v>
      </c>
      <c r="J135" s="87" t="s">
        <v>623</v>
      </c>
      <c r="K135" s="87" t="s">
        <v>137</v>
      </c>
      <c r="L135" s="87" t="s">
        <v>549</v>
      </c>
      <c r="M135" s="89">
        <v>51336</v>
      </c>
      <c r="N135" s="89">
        <v>41100</v>
      </c>
      <c r="O135" s="89">
        <v>127136</v>
      </c>
      <c r="P135" s="90">
        <v>219572</v>
      </c>
      <c r="R135" s="91"/>
    </row>
    <row r="136" spans="1:18" ht="20.100000000000001" customHeight="1" x14ac:dyDescent="0.25">
      <c r="A136" s="87">
        <v>4504</v>
      </c>
      <c r="B136" s="87" t="s">
        <v>809</v>
      </c>
      <c r="C136" s="88" t="s">
        <v>20</v>
      </c>
      <c r="D136" s="88"/>
      <c r="E136" s="88"/>
      <c r="F136" s="88"/>
      <c r="G136" s="87" t="s">
        <v>810</v>
      </c>
      <c r="H136" s="87" t="s">
        <v>137</v>
      </c>
      <c r="I136" s="87" t="s">
        <v>136</v>
      </c>
      <c r="J136" s="87" t="s">
        <v>623</v>
      </c>
      <c r="K136" s="87" t="s">
        <v>137</v>
      </c>
      <c r="L136" s="87" t="s">
        <v>549</v>
      </c>
      <c r="M136" s="89">
        <v>859006</v>
      </c>
      <c r="N136" s="89">
        <v>1330670</v>
      </c>
      <c r="O136" s="89">
        <v>1193410</v>
      </c>
      <c r="P136" s="90">
        <v>3383086</v>
      </c>
      <c r="R136" s="91"/>
    </row>
    <row r="137" spans="1:18" ht="20.100000000000001" customHeight="1" x14ac:dyDescent="0.25">
      <c r="A137" s="87">
        <v>1011</v>
      </c>
      <c r="B137" s="87" t="s">
        <v>811</v>
      </c>
      <c r="C137" s="88" t="s">
        <v>20</v>
      </c>
      <c r="D137" s="88"/>
      <c r="E137" s="88"/>
      <c r="F137" s="88"/>
      <c r="G137" s="87" t="s">
        <v>812</v>
      </c>
      <c r="H137" s="87" t="s">
        <v>137</v>
      </c>
      <c r="I137" s="87" t="s">
        <v>136</v>
      </c>
      <c r="J137" s="87" t="s">
        <v>623</v>
      </c>
      <c r="K137" s="87" t="s">
        <v>137</v>
      </c>
      <c r="L137" s="87" t="s">
        <v>549</v>
      </c>
      <c r="M137" s="89">
        <v>40302</v>
      </c>
      <c r="N137" s="89">
        <v>109496</v>
      </c>
      <c r="O137" s="89">
        <v>132944</v>
      </c>
      <c r="P137" s="90">
        <v>282742</v>
      </c>
      <c r="R137" s="91"/>
    </row>
    <row r="138" spans="1:18" ht="20.100000000000001" customHeight="1" x14ac:dyDescent="0.25">
      <c r="A138" s="87">
        <v>1138</v>
      </c>
      <c r="B138" s="87" t="s">
        <v>813</v>
      </c>
      <c r="C138" s="88" t="s">
        <v>20</v>
      </c>
      <c r="D138" s="88"/>
      <c r="E138" s="88"/>
      <c r="F138" s="88"/>
      <c r="G138" s="87" t="s">
        <v>814</v>
      </c>
      <c r="H138" s="87" t="s">
        <v>137</v>
      </c>
      <c r="I138" s="87" t="s">
        <v>136</v>
      </c>
      <c r="J138" s="87" t="s">
        <v>623</v>
      </c>
      <c r="K138" s="87" t="s">
        <v>137</v>
      </c>
      <c r="L138" s="87" t="s">
        <v>549</v>
      </c>
      <c r="M138" s="89">
        <v>125728</v>
      </c>
      <c r="N138" s="89">
        <v>202232</v>
      </c>
      <c r="O138" s="89">
        <v>278126</v>
      </c>
      <c r="P138" s="90">
        <v>606086</v>
      </c>
      <c r="R138" s="91"/>
    </row>
    <row r="139" spans="1:18" ht="20.100000000000001" customHeight="1" x14ac:dyDescent="0.25">
      <c r="A139" s="87">
        <v>4537</v>
      </c>
      <c r="B139" s="87" t="s">
        <v>815</v>
      </c>
      <c r="C139" s="88" t="s">
        <v>20</v>
      </c>
      <c r="D139" s="88"/>
      <c r="E139" s="88"/>
      <c r="F139" s="88"/>
      <c r="G139" s="87" t="s">
        <v>816</v>
      </c>
      <c r="H139" s="87" t="s">
        <v>137</v>
      </c>
      <c r="I139" s="87" t="s">
        <v>136</v>
      </c>
      <c r="J139" s="87" t="s">
        <v>623</v>
      </c>
      <c r="K139" s="87" t="s">
        <v>137</v>
      </c>
      <c r="L139" s="87" t="s">
        <v>549</v>
      </c>
      <c r="M139" s="89">
        <v>118112</v>
      </c>
      <c r="N139" s="89">
        <v>142736</v>
      </c>
      <c r="O139" s="89">
        <v>187682</v>
      </c>
      <c r="P139" s="90">
        <v>448530</v>
      </c>
      <c r="R139" s="91"/>
    </row>
    <row r="140" spans="1:18" ht="20.100000000000001" customHeight="1" x14ac:dyDescent="0.25">
      <c r="A140" s="87">
        <v>1881</v>
      </c>
      <c r="B140" s="87" t="s">
        <v>817</v>
      </c>
      <c r="C140" s="88"/>
      <c r="D140" s="88" t="s">
        <v>66</v>
      </c>
      <c r="E140" s="88"/>
      <c r="F140" s="88"/>
      <c r="G140" s="87" t="s">
        <v>818</v>
      </c>
      <c r="H140" s="87" t="s">
        <v>170</v>
      </c>
      <c r="I140" s="87" t="s">
        <v>272</v>
      </c>
      <c r="J140" s="87" t="s">
        <v>571</v>
      </c>
      <c r="K140" s="87" t="s">
        <v>549</v>
      </c>
      <c r="L140" s="87" t="s">
        <v>549</v>
      </c>
      <c r="M140" s="89">
        <v>94232</v>
      </c>
      <c r="N140" s="89">
        <v>63146</v>
      </c>
      <c r="O140" s="89">
        <v>240296</v>
      </c>
      <c r="P140" s="90">
        <v>397674</v>
      </c>
      <c r="R140" s="91"/>
    </row>
    <row r="141" spans="1:18" ht="20.100000000000001" customHeight="1" x14ac:dyDescent="0.25">
      <c r="A141" s="87">
        <v>2737</v>
      </c>
      <c r="B141" s="87" t="s">
        <v>819</v>
      </c>
      <c r="C141" s="88"/>
      <c r="D141" s="88" t="s">
        <v>66</v>
      </c>
      <c r="E141" s="88"/>
      <c r="F141" s="88"/>
      <c r="G141" s="87" t="s">
        <v>820</v>
      </c>
      <c r="H141" s="87" t="s">
        <v>112</v>
      </c>
      <c r="I141" s="87" t="s">
        <v>266</v>
      </c>
      <c r="J141" s="87" t="s">
        <v>558</v>
      </c>
      <c r="K141" s="87" t="s">
        <v>549</v>
      </c>
      <c r="L141" s="87" t="s">
        <v>549</v>
      </c>
      <c r="M141" s="89">
        <v>488448</v>
      </c>
      <c r="N141" s="89">
        <v>537086</v>
      </c>
      <c r="O141" s="89">
        <v>252396</v>
      </c>
      <c r="P141" s="90">
        <v>1277930</v>
      </c>
      <c r="R141" s="91"/>
    </row>
    <row r="142" spans="1:18" ht="20.100000000000001" customHeight="1" x14ac:dyDescent="0.25">
      <c r="A142" s="87">
        <v>2573</v>
      </c>
      <c r="B142" s="87" t="s">
        <v>821</v>
      </c>
      <c r="C142" s="88"/>
      <c r="D142" s="88" t="s">
        <v>66</v>
      </c>
      <c r="E142" s="88"/>
      <c r="F142" s="88"/>
      <c r="G142" s="87" t="s">
        <v>822</v>
      </c>
      <c r="H142" s="87" t="s">
        <v>112</v>
      </c>
      <c r="I142" s="87" t="s">
        <v>266</v>
      </c>
      <c r="J142" s="87" t="s">
        <v>558</v>
      </c>
      <c r="K142" s="87" t="s">
        <v>549</v>
      </c>
      <c r="L142" s="87" t="s">
        <v>549</v>
      </c>
      <c r="M142" s="89">
        <v>18764</v>
      </c>
      <c r="N142" s="89">
        <v>14788</v>
      </c>
      <c r="O142" s="89">
        <v>6584</v>
      </c>
      <c r="P142" s="90">
        <v>40136</v>
      </c>
      <c r="R142" s="91"/>
    </row>
    <row r="143" spans="1:18" ht="20.100000000000001" customHeight="1" x14ac:dyDescent="0.25">
      <c r="A143" s="87">
        <v>2576</v>
      </c>
      <c r="B143" s="87" t="s">
        <v>823</v>
      </c>
      <c r="C143" s="88"/>
      <c r="D143" s="88" t="s">
        <v>66</v>
      </c>
      <c r="E143" s="88"/>
      <c r="F143" s="88"/>
      <c r="G143" s="87" t="s">
        <v>824</v>
      </c>
      <c r="H143" s="87" t="s">
        <v>112</v>
      </c>
      <c r="I143" s="87" t="s">
        <v>266</v>
      </c>
      <c r="J143" s="87" t="s">
        <v>558</v>
      </c>
      <c r="K143" s="87" t="s">
        <v>549</v>
      </c>
      <c r="L143" s="87" t="s">
        <v>549</v>
      </c>
      <c r="M143" s="89">
        <v>110230</v>
      </c>
      <c r="N143" s="89">
        <v>147926</v>
      </c>
      <c r="O143" s="89">
        <v>64816</v>
      </c>
      <c r="P143" s="90">
        <v>322972</v>
      </c>
      <c r="R143" s="91"/>
    </row>
    <row r="144" spans="1:18" ht="20.100000000000001" customHeight="1" x14ac:dyDescent="0.25">
      <c r="A144" s="87">
        <v>2747</v>
      </c>
      <c r="B144" s="87" t="s">
        <v>825</v>
      </c>
      <c r="C144" s="88"/>
      <c r="D144" s="88" t="s">
        <v>66</v>
      </c>
      <c r="E144" s="88"/>
      <c r="F144" s="88"/>
      <c r="G144" s="87" t="s">
        <v>826</v>
      </c>
      <c r="H144" s="87" t="s">
        <v>112</v>
      </c>
      <c r="I144" s="87" t="s">
        <v>266</v>
      </c>
      <c r="J144" s="87" t="s">
        <v>558</v>
      </c>
      <c r="K144" s="87" t="s">
        <v>549</v>
      </c>
      <c r="L144" s="87" t="s">
        <v>549</v>
      </c>
      <c r="M144" s="89">
        <v>3448</v>
      </c>
      <c r="N144" s="89">
        <v>10968</v>
      </c>
      <c r="O144" s="89">
        <v>2246</v>
      </c>
      <c r="P144" s="90">
        <v>16662</v>
      </c>
      <c r="R144" s="91"/>
    </row>
    <row r="145" spans="1:18" ht="20.100000000000001" customHeight="1" x14ac:dyDescent="0.25">
      <c r="A145" s="87">
        <v>2750</v>
      </c>
      <c r="B145" s="87" t="s">
        <v>827</v>
      </c>
      <c r="C145" s="88"/>
      <c r="D145" s="88" t="s">
        <v>66</v>
      </c>
      <c r="E145" s="88"/>
      <c r="F145" s="88"/>
      <c r="G145" s="87" t="s">
        <v>828</v>
      </c>
      <c r="H145" s="87" t="s">
        <v>112</v>
      </c>
      <c r="I145" s="87" t="s">
        <v>266</v>
      </c>
      <c r="J145" s="87" t="s">
        <v>558</v>
      </c>
      <c r="K145" s="87" t="s">
        <v>549</v>
      </c>
      <c r="L145" s="87" t="s">
        <v>549</v>
      </c>
      <c r="M145" s="89">
        <v>33956</v>
      </c>
      <c r="N145" s="89">
        <v>27048</v>
      </c>
      <c r="O145" s="89">
        <v>12466</v>
      </c>
      <c r="P145" s="90">
        <v>73470</v>
      </c>
      <c r="R145" s="91"/>
    </row>
    <row r="146" spans="1:18" ht="20.100000000000001" customHeight="1" x14ac:dyDescent="0.25">
      <c r="A146" s="87">
        <v>2752</v>
      </c>
      <c r="B146" s="87" t="s">
        <v>829</v>
      </c>
      <c r="C146" s="88"/>
      <c r="D146" s="88" t="s">
        <v>66</v>
      </c>
      <c r="E146" s="88"/>
      <c r="F146" s="88"/>
      <c r="G146" s="87" t="s">
        <v>830</v>
      </c>
      <c r="H146" s="87" t="s">
        <v>112</v>
      </c>
      <c r="I146" s="87" t="s">
        <v>266</v>
      </c>
      <c r="J146" s="87" t="s">
        <v>558</v>
      </c>
      <c r="K146" s="87" t="s">
        <v>549</v>
      </c>
      <c r="L146" s="87" t="s">
        <v>549</v>
      </c>
      <c r="M146" s="89">
        <v>4162</v>
      </c>
      <c r="N146" s="89">
        <v>5296</v>
      </c>
      <c r="O146" s="89">
        <v>112</v>
      </c>
      <c r="P146" s="90">
        <v>9570</v>
      </c>
      <c r="R146" s="91"/>
    </row>
    <row r="147" spans="1:18" ht="20.100000000000001" customHeight="1" x14ac:dyDescent="0.25">
      <c r="A147" s="87">
        <v>2739</v>
      </c>
      <c r="B147" s="87" t="s">
        <v>831</v>
      </c>
      <c r="C147" s="88"/>
      <c r="D147" s="88" t="s">
        <v>66</v>
      </c>
      <c r="E147" s="88"/>
      <c r="F147" s="88"/>
      <c r="G147" s="87" t="s">
        <v>832</v>
      </c>
      <c r="H147" s="87" t="s">
        <v>112</v>
      </c>
      <c r="I147" s="87" t="s">
        <v>222</v>
      </c>
      <c r="J147" s="87" t="s">
        <v>558</v>
      </c>
      <c r="K147" s="87" t="s">
        <v>549</v>
      </c>
      <c r="L147" s="87" t="s">
        <v>549</v>
      </c>
      <c r="M147" s="89">
        <v>574342</v>
      </c>
      <c r="N147" s="89">
        <v>1172844</v>
      </c>
      <c r="O147" s="89">
        <v>111608</v>
      </c>
      <c r="P147" s="90">
        <v>1858794</v>
      </c>
      <c r="R147" s="91"/>
    </row>
    <row r="148" spans="1:18" ht="20.100000000000001" customHeight="1" x14ac:dyDescent="0.25">
      <c r="A148" s="87">
        <v>2738</v>
      </c>
      <c r="B148" s="87" t="s">
        <v>833</v>
      </c>
      <c r="C148" s="88"/>
      <c r="D148" s="88" t="s">
        <v>66</v>
      </c>
      <c r="E148" s="88"/>
      <c r="F148" s="88"/>
      <c r="G148" s="87" t="s">
        <v>834</v>
      </c>
      <c r="H148" s="87" t="s">
        <v>112</v>
      </c>
      <c r="I148" s="87" t="s">
        <v>222</v>
      </c>
      <c r="J148" s="87" t="s">
        <v>558</v>
      </c>
      <c r="K148" s="87" t="s">
        <v>549</v>
      </c>
      <c r="L148" s="87" t="s">
        <v>549</v>
      </c>
      <c r="M148" s="89">
        <v>35366</v>
      </c>
      <c r="N148" s="89">
        <v>68494</v>
      </c>
      <c r="O148" s="89">
        <v>1606</v>
      </c>
      <c r="P148" s="90">
        <v>105466</v>
      </c>
      <c r="R148" s="91"/>
    </row>
    <row r="149" spans="1:18" ht="20.100000000000001" customHeight="1" x14ac:dyDescent="0.25">
      <c r="A149" s="87">
        <v>2740</v>
      </c>
      <c r="B149" s="87" t="s">
        <v>835</v>
      </c>
      <c r="C149" s="88"/>
      <c r="D149" s="88" t="s">
        <v>66</v>
      </c>
      <c r="E149" s="88"/>
      <c r="F149" s="88"/>
      <c r="G149" s="87" t="s">
        <v>836</v>
      </c>
      <c r="H149" s="87" t="s">
        <v>112</v>
      </c>
      <c r="I149" s="87" t="s">
        <v>222</v>
      </c>
      <c r="J149" s="87" t="s">
        <v>558</v>
      </c>
      <c r="K149" s="87" t="s">
        <v>549</v>
      </c>
      <c r="L149" s="87" t="s">
        <v>549</v>
      </c>
      <c r="M149" s="89">
        <v>55092</v>
      </c>
      <c r="N149" s="89">
        <v>62586</v>
      </c>
      <c r="O149" s="89">
        <v>9852</v>
      </c>
      <c r="P149" s="90">
        <v>127530</v>
      </c>
      <c r="R149" s="91"/>
    </row>
    <row r="150" spans="1:18" ht="20.100000000000001" customHeight="1" x14ac:dyDescent="0.25">
      <c r="A150" s="87">
        <v>2669</v>
      </c>
      <c r="B150" s="87" t="s">
        <v>837</v>
      </c>
      <c r="C150" s="88"/>
      <c r="D150" s="88" t="s">
        <v>66</v>
      </c>
      <c r="E150" s="88"/>
      <c r="F150" s="88"/>
      <c r="G150" s="87" t="s">
        <v>838</v>
      </c>
      <c r="H150" s="87" t="s">
        <v>112</v>
      </c>
      <c r="I150" s="87" t="s">
        <v>222</v>
      </c>
      <c r="J150" s="87" t="s">
        <v>558</v>
      </c>
      <c r="K150" s="87" t="s">
        <v>549</v>
      </c>
      <c r="L150" s="87" t="s">
        <v>549</v>
      </c>
      <c r="M150" s="89">
        <v>35936</v>
      </c>
      <c r="N150" s="89">
        <v>20928</v>
      </c>
      <c r="O150" s="89">
        <v>28460</v>
      </c>
      <c r="P150" s="90">
        <v>85324</v>
      </c>
      <c r="R150" s="91"/>
    </row>
    <row r="151" spans="1:18" ht="20.100000000000001" customHeight="1" x14ac:dyDescent="0.25">
      <c r="A151" s="87">
        <v>1874</v>
      </c>
      <c r="B151" s="87" t="s">
        <v>839</v>
      </c>
      <c r="C151" s="88"/>
      <c r="D151" s="88"/>
      <c r="E151" s="88" t="s">
        <v>601</v>
      </c>
      <c r="F151" s="88" t="s">
        <v>57</v>
      </c>
      <c r="G151" s="87" t="s">
        <v>840</v>
      </c>
      <c r="H151" s="87" t="s">
        <v>170</v>
      </c>
      <c r="I151" s="87" t="s">
        <v>328</v>
      </c>
      <c r="J151" s="87" t="s">
        <v>571</v>
      </c>
      <c r="K151" s="87" t="s">
        <v>549</v>
      </c>
      <c r="L151" s="87" t="s">
        <v>549</v>
      </c>
      <c r="M151" s="89">
        <v>18118</v>
      </c>
      <c r="N151" s="89">
        <v>19396</v>
      </c>
      <c r="O151" s="89">
        <v>5920</v>
      </c>
      <c r="P151" s="90">
        <v>43434</v>
      </c>
      <c r="R151" s="91"/>
    </row>
    <row r="152" spans="1:18" ht="20.100000000000001" customHeight="1" x14ac:dyDescent="0.25">
      <c r="A152" s="87">
        <v>1871</v>
      </c>
      <c r="B152" s="87" t="s">
        <v>841</v>
      </c>
      <c r="C152" s="88"/>
      <c r="D152" s="88"/>
      <c r="E152" s="88" t="s">
        <v>601</v>
      </c>
      <c r="F152" s="88" t="s">
        <v>57</v>
      </c>
      <c r="G152" s="87" t="s">
        <v>842</v>
      </c>
      <c r="H152" s="87" t="s">
        <v>170</v>
      </c>
      <c r="I152" s="87" t="s">
        <v>328</v>
      </c>
      <c r="J152" s="87" t="s">
        <v>571</v>
      </c>
      <c r="K152" s="87" t="s">
        <v>549</v>
      </c>
      <c r="L152" s="87" t="s">
        <v>549</v>
      </c>
      <c r="M152" s="89">
        <v>9460</v>
      </c>
      <c r="N152" s="89">
        <v>9554</v>
      </c>
      <c r="O152" s="89">
        <v>3138</v>
      </c>
      <c r="P152" s="90">
        <v>22152</v>
      </c>
      <c r="R152" s="91"/>
    </row>
    <row r="153" spans="1:18" ht="20.100000000000001" customHeight="1" x14ac:dyDescent="0.25">
      <c r="A153" s="87">
        <v>1595</v>
      </c>
      <c r="B153" s="87" t="s">
        <v>843</v>
      </c>
      <c r="C153" s="88"/>
      <c r="D153" s="88"/>
      <c r="E153" s="88" t="s">
        <v>601</v>
      </c>
      <c r="F153" s="88" t="s">
        <v>57</v>
      </c>
      <c r="G153" s="87" t="s">
        <v>844</v>
      </c>
      <c r="H153" s="87" t="s">
        <v>170</v>
      </c>
      <c r="I153" s="87" t="s">
        <v>328</v>
      </c>
      <c r="J153" s="87" t="s">
        <v>571</v>
      </c>
      <c r="K153" s="87" t="s">
        <v>549</v>
      </c>
      <c r="L153" s="87" t="s">
        <v>549</v>
      </c>
      <c r="M153" s="89">
        <v>34886</v>
      </c>
      <c r="N153" s="89">
        <v>38468</v>
      </c>
      <c r="O153" s="89">
        <v>11494</v>
      </c>
      <c r="P153" s="90">
        <v>84848</v>
      </c>
      <c r="R153" s="91"/>
    </row>
    <row r="154" spans="1:18" ht="20.100000000000001" customHeight="1" x14ac:dyDescent="0.25">
      <c r="A154" s="87">
        <v>6551</v>
      </c>
      <c r="B154" s="87" t="s">
        <v>845</v>
      </c>
      <c r="C154" s="88"/>
      <c r="D154" s="88"/>
      <c r="E154" s="88" t="s">
        <v>601</v>
      </c>
      <c r="F154" s="88" t="s">
        <v>57</v>
      </c>
      <c r="G154" s="87" t="s">
        <v>846</v>
      </c>
      <c r="H154" s="87" t="s">
        <v>170</v>
      </c>
      <c r="I154" s="87" t="s">
        <v>328</v>
      </c>
      <c r="J154" s="87" t="s">
        <v>571</v>
      </c>
      <c r="K154" s="87" t="s">
        <v>549</v>
      </c>
      <c r="L154" s="87" t="s">
        <v>549</v>
      </c>
      <c r="M154" s="89">
        <v>8482</v>
      </c>
      <c r="N154" s="89">
        <v>8354</v>
      </c>
      <c r="O154" s="89">
        <v>3540</v>
      </c>
      <c r="P154" s="90">
        <v>20376</v>
      </c>
      <c r="R154" s="91"/>
    </row>
    <row r="155" spans="1:18" ht="20.100000000000001" customHeight="1" x14ac:dyDescent="0.25">
      <c r="A155" s="87">
        <v>2732</v>
      </c>
      <c r="B155" s="87" t="s">
        <v>847</v>
      </c>
      <c r="C155" s="88" t="s">
        <v>20</v>
      </c>
      <c r="D155" s="88"/>
      <c r="E155" s="88"/>
      <c r="F155" s="88"/>
      <c r="G155" s="87" t="s">
        <v>848</v>
      </c>
      <c r="H155" s="87" t="s">
        <v>112</v>
      </c>
      <c r="I155" s="87" t="s">
        <v>164</v>
      </c>
      <c r="J155" s="87" t="s">
        <v>558</v>
      </c>
      <c r="K155" s="87" t="s">
        <v>849</v>
      </c>
      <c r="L155" s="87" t="s">
        <v>549</v>
      </c>
      <c r="M155" s="89">
        <v>36498</v>
      </c>
      <c r="N155" s="89">
        <v>34664</v>
      </c>
      <c r="O155" s="89">
        <v>537988</v>
      </c>
      <c r="P155" s="90">
        <v>609150</v>
      </c>
      <c r="R155" s="91"/>
    </row>
    <row r="156" spans="1:18" ht="20.100000000000001" customHeight="1" x14ac:dyDescent="0.25">
      <c r="A156" s="87">
        <v>2599</v>
      </c>
      <c r="B156" s="87" t="s">
        <v>850</v>
      </c>
      <c r="C156" s="88" t="s">
        <v>20</v>
      </c>
      <c r="D156" s="88"/>
      <c r="E156" s="88"/>
      <c r="F156" s="88"/>
      <c r="G156" s="87" t="s">
        <v>164</v>
      </c>
      <c r="H156" s="87" t="s">
        <v>112</v>
      </c>
      <c r="I156" s="87" t="s">
        <v>164</v>
      </c>
      <c r="J156" s="87" t="s">
        <v>558</v>
      </c>
      <c r="K156" s="87" t="s">
        <v>849</v>
      </c>
      <c r="L156" s="87" t="s">
        <v>549</v>
      </c>
      <c r="M156" s="89">
        <v>836832</v>
      </c>
      <c r="N156" s="89">
        <v>1069356</v>
      </c>
      <c r="O156" s="89">
        <v>1333948</v>
      </c>
      <c r="P156" s="90">
        <v>3240136</v>
      </c>
      <c r="R156" s="91"/>
    </row>
    <row r="157" spans="1:18" ht="20.100000000000001" customHeight="1" x14ac:dyDescent="0.25">
      <c r="A157" s="87">
        <v>2697</v>
      </c>
      <c r="B157" s="87" t="s">
        <v>851</v>
      </c>
      <c r="C157" s="88" t="s">
        <v>20</v>
      </c>
      <c r="D157" s="88"/>
      <c r="E157" s="88"/>
      <c r="F157" s="88"/>
      <c r="G157" s="87" t="s">
        <v>852</v>
      </c>
      <c r="H157" s="87" t="s">
        <v>112</v>
      </c>
      <c r="I157" s="87" t="s">
        <v>164</v>
      </c>
      <c r="J157" s="87" t="s">
        <v>558</v>
      </c>
      <c r="K157" s="87" t="s">
        <v>849</v>
      </c>
      <c r="L157" s="87" t="s">
        <v>549</v>
      </c>
      <c r="M157" s="89">
        <v>96186</v>
      </c>
      <c r="N157" s="89">
        <v>107510</v>
      </c>
      <c r="O157" s="89">
        <v>156906</v>
      </c>
      <c r="P157" s="90">
        <v>360602</v>
      </c>
      <c r="R157" s="91"/>
    </row>
    <row r="158" spans="1:18" ht="20.100000000000001" customHeight="1" x14ac:dyDescent="0.25">
      <c r="A158" s="87">
        <v>2777</v>
      </c>
      <c r="B158" s="87" t="s">
        <v>853</v>
      </c>
      <c r="C158" s="88" t="s">
        <v>20</v>
      </c>
      <c r="D158" s="88"/>
      <c r="E158" s="88"/>
      <c r="F158" s="88"/>
      <c r="G158" s="87" t="s">
        <v>854</v>
      </c>
      <c r="H158" s="87" t="s">
        <v>112</v>
      </c>
      <c r="I158" s="87" t="s">
        <v>164</v>
      </c>
      <c r="J158" s="87" t="s">
        <v>558</v>
      </c>
      <c r="K158" s="87" t="s">
        <v>849</v>
      </c>
      <c r="L158" s="87" t="s">
        <v>549</v>
      </c>
      <c r="M158" s="89">
        <v>58206</v>
      </c>
      <c r="N158" s="89">
        <v>83064</v>
      </c>
      <c r="O158" s="89">
        <v>157052</v>
      </c>
      <c r="P158" s="90">
        <v>298322</v>
      </c>
      <c r="R158" s="91"/>
    </row>
    <row r="159" spans="1:18" ht="20.100000000000001" customHeight="1" x14ac:dyDescent="0.25">
      <c r="A159" s="87">
        <v>2811</v>
      </c>
      <c r="B159" s="87" t="s">
        <v>855</v>
      </c>
      <c r="C159" s="88" t="s">
        <v>20</v>
      </c>
      <c r="D159" s="88"/>
      <c r="E159" s="88"/>
      <c r="F159" s="88"/>
      <c r="G159" s="87" t="s">
        <v>856</v>
      </c>
      <c r="H159" s="87" t="s">
        <v>112</v>
      </c>
      <c r="I159" s="87" t="s">
        <v>164</v>
      </c>
      <c r="J159" s="87" t="s">
        <v>558</v>
      </c>
      <c r="K159" s="87" t="s">
        <v>849</v>
      </c>
      <c r="L159" s="87" t="s">
        <v>549</v>
      </c>
      <c r="M159" s="89">
        <v>13018</v>
      </c>
      <c r="N159" s="89">
        <v>13162</v>
      </c>
      <c r="O159" s="89">
        <v>12228</v>
      </c>
      <c r="P159" s="90">
        <v>38408</v>
      </c>
      <c r="R159" s="91"/>
    </row>
    <row r="160" spans="1:18" ht="20.100000000000001" customHeight="1" x14ac:dyDescent="0.25">
      <c r="A160" s="87">
        <v>2572</v>
      </c>
      <c r="B160" s="87" t="s">
        <v>857</v>
      </c>
      <c r="C160" s="88" t="s">
        <v>20</v>
      </c>
      <c r="D160" s="88"/>
      <c r="E160" s="88"/>
      <c r="F160" s="88"/>
      <c r="G160" s="87" t="s">
        <v>858</v>
      </c>
      <c r="H160" s="87" t="s">
        <v>112</v>
      </c>
      <c r="I160" s="87" t="s">
        <v>164</v>
      </c>
      <c r="J160" s="87" t="s">
        <v>558</v>
      </c>
      <c r="K160" s="87" t="s">
        <v>849</v>
      </c>
      <c r="L160" s="87" t="s">
        <v>549</v>
      </c>
      <c r="M160" s="89">
        <v>51474</v>
      </c>
      <c r="N160" s="89">
        <v>37838</v>
      </c>
      <c r="O160" s="89">
        <v>67968</v>
      </c>
      <c r="P160" s="90">
        <v>157280</v>
      </c>
      <c r="R160" s="91"/>
    </row>
    <row r="161" spans="1:18" ht="20.100000000000001" customHeight="1" x14ac:dyDescent="0.25">
      <c r="A161" s="87">
        <v>8720</v>
      </c>
      <c r="B161" s="87" t="s">
        <v>859</v>
      </c>
      <c r="C161" s="88" t="s">
        <v>20</v>
      </c>
      <c r="D161" s="88"/>
      <c r="E161" s="88"/>
      <c r="F161" s="88"/>
      <c r="G161" s="87" t="s">
        <v>860</v>
      </c>
      <c r="H161" s="87" t="s">
        <v>112</v>
      </c>
      <c r="I161" s="87" t="s">
        <v>164</v>
      </c>
      <c r="J161" s="87" t="s">
        <v>558</v>
      </c>
      <c r="K161" s="87" t="s">
        <v>849</v>
      </c>
      <c r="L161" s="87" t="s">
        <v>549</v>
      </c>
      <c r="M161" s="89">
        <v>165706</v>
      </c>
      <c r="N161" s="89">
        <v>178640</v>
      </c>
      <c r="O161" s="89">
        <v>294846</v>
      </c>
      <c r="P161" s="90">
        <v>639192</v>
      </c>
      <c r="R161" s="91"/>
    </row>
    <row r="162" spans="1:18" ht="20.100000000000001" customHeight="1" x14ac:dyDescent="0.25">
      <c r="A162" s="87">
        <v>2605</v>
      </c>
      <c r="B162" s="87" t="s">
        <v>861</v>
      </c>
      <c r="C162" s="88" t="s">
        <v>20</v>
      </c>
      <c r="D162" s="88"/>
      <c r="E162" s="88"/>
      <c r="F162" s="88"/>
      <c r="G162" s="87" t="s">
        <v>862</v>
      </c>
      <c r="H162" s="87" t="s">
        <v>112</v>
      </c>
      <c r="I162" s="87" t="s">
        <v>164</v>
      </c>
      <c r="J162" s="87" t="s">
        <v>558</v>
      </c>
      <c r="K162" s="87" t="s">
        <v>849</v>
      </c>
      <c r="L162" s="87" t="s">
        <v>549</v>
      </c>
      <c r="M162" s="89">
        <v>12354</v>
      </c>
      <c r="N162" s="89">
        <v>9704</v>
      </c>
      <c r="O162" s="89">
        <v>12850</v>
      </c>
      <c r="P162" s="90">
        <v>34908</v>
      </c>
      <c r="R162" s="91"/>
    </row>
    <row r="163" spans="1:18" ht="20.100000000000001" customHeight="1" x14ac:dyDescent="0.25">
      <c r="A163" s="87">
        <v>2598</v>
      </c>
      <c r="B163" s="87" t="s">
        <v>863</v>
      </c>
      <c r="C163" s="88" t="s">
        <v>20</v>
      </c>
      <c r="D163" s="88"/>
      <c r="E163" s="88"/>
      <c r="F163" s="88"/>
      <c r="G163" s="87" t="s">
        <v>864</v>
      </c>
      <c r="H163" s="87" t="s">
        <v>112</v>
      </c>
      <c r="I163" s="87" t="s">
        <v>164</v>
      </c>
      <c r="J163" s="87" t="s">
        <v>558</v>
      </c>
      <c r="K163" s="87" t="s">
        <v>849</v>
      </c>
      <c r="L163" s="87" t="s">
        <v>549</v>
      </c>
      <c r="M163" s="89">
        <v>66982</v>
      </c>
      <c r="N163" s="89">
        <v>47216</v>
      </c>
      <c r="O163" s="89">
        <v>162316</v>
      </c>
      <c r="P163" s="90">
        <v>276514</v>
      </c>
      <c r="R163" s="91"/>
    </row>
    <row r="164" spans="1:18" ht="20.100000000000001" customHeight="1" x14ac:dyDescent="0.25">
      <c r="A164" s="87">
        <v>2606</v>
      </c>
      <c r="B164" s="87" t="s">
        <v>865</v>
      </c>
      <c r="C164" s="88" t="s">
        <v>20</v>
      </c>
      <c r="D164" s="88"/>
      <c r="E164" s="88"/>
      <c r="F164" s="88"/>
      <c r="G164" s="87" t="s">
        <v>866</v>
      </c>
      <c r="H164" s="87" t="s">
        <v>112</v>
      </c>
      <c r="I164" s="87" t="s">
        <v>164</v>
      </c>
      <c r="J164" s="87" t="s">
        <v>558</v>
      </c>
      <c r="K164" s="87" t="s">
        <v>849</v>
      </c>
      <c r="L164" s="87" t="s">
        <v>549</v>
      </c>
      <c r="M164" s="89">
        <v>7968</v>
      </c>
      <c r="N164" s="89">
        <v>6698</v>
      </c>
      <c r="O164" s="89">
        <v>7216</v>
      </c>
      <c r="P164" s="90">
        <v>21882</v>
      </c>
      <c r="R164" s="91"/>
    </row>
    <row r="165" spans="1:18" ht="20.100000000000001" customHeight="1" x14ac:dyDescent="0.25">
      <c r="A165" s="87">
        <v>2619</v>
      </c>
      <c r="B165" s="87" t="s">
        <v>867</v>
      </c>
      <c r="C165" s="88" t="s">
        <v>20</v>
      </c>
      <c r="D165" s="88"/>
      <c r="E165" s="88"/>
      <c r="F165" s="88"/>
      <c r="G165" s="87" t="s">
        <v>868</v>
      </c>
      <c r="H165" s="87" t="s">
        <v>112</v>
      </c>
      <c r="I165" s="87" t="s">
        <v>164</v>
      </c>
      <c r="J165" s="87" t="s">
        <v>558</v>
      </c>
      <c r="K165" s="87" t="s">
        <v>849</v>
      </c>
      <c r="L165" s="87" t="s">
        <v>549</v>
      </c>
      <c r="M165" s="89">
        <v>55694</v>
      </c>
      <c r="N165" s="89">
        <v>83636</v>
      </c>
      <c r="O165" s="89">
        <v>55422</v>
      </c>
      <c r="P165" s="90">
        <v>194752</v>
      </c>
      <c r="R165" s="91"/>
    </row>
    <row r="166" spans="1:18" ht="20.100000000000001" customHeight="1" x14ac:dyDescent="0.25">
      <c r="A166" s="87">
        <v>6216</v>
      </c>
      <c r="B166" s="87" t="s">
        <v>869</v>
      </c>
      <c r="C166" s="88"/>
      <c r="D166" s="88"/>
      <c r="E166" s="88" t="s">
        <v>601</v>
      </c>
      <c r="F166" s="88" t="s">
        <v>57</v>
      </c>
      <c r="G166" s="87" t="s">
        <v>309</v>
      </c>
      <c r="H166" s="87" t="s">
        <v>170</v>
      </c>
      <c r="I166" s="87" t="s">
        <v>309</v>
      </c>
      <c r="J166" s="87" t="s">
        <v>571</v>
      </c>
      <c r="K166" s="87" t="s">
        <v>549</v>
      </c>
      <c r="L166" s="87" t="s">
        <v>549</v>
      </c>
      <c r="M166" s="89">
        <v>80280</v>
      </c>
      <c r="N166" s="89">
        <v>115188</v>
      </c>
      <c r="O166" s="89">
        <v>16356</v>
      </c>
      <c r="P166" s="90">
        <v>211824</v>
      </c>
      <c r="R166" s="91"/>
    </row>
    <row r="167" spans="1:18" ht="20.100000000000001" customHeight="1" x14ac:dyDescent="0.25">
      <c r="A167" s="87">
        <v>6221</v>
      </c>
      <c r="B167" s="87" t="s">
        <v>870</v>
      </c>
      <c r="C167" s="88"/>
      <c r="D167" s="88"/>
      <c r="E167" s="88" t="s">
        <v>601</v>
      </c>
      <c r="F167" s="88" t="s">
        <v>57</v>
      </c>
      <c r="G167" s="87" t="s">
        <v>871</v>
      </c>
      <c r="H167" s="87" t="s">
        <v>170</v>
      </c>
      <c r="I167" s="87" t="s">
        <v>309</v>
      </c>
      <c r="J167" s="87" t="s">
        <v>571</v>
      </c>
      <c r="K167" s="87" t="s">
        <v>549</v>
      </c>
      <c r="L167" s="87" t="s">
        <v>549</v>
      </c>
      <c r="M167" s="89">
        <v>322</v>
      </c>
      <c r="N167" s="89">
        <v>46</v>
      </c>
      <c r="O167" s="89">
        <v>814</v>
      </c>
      <c r="P167" s="90">
        <v>1182</v>
      </c>
      <c r="R167" s="91"/>
    </row>
    <row r="168" spans="1:18" ht="20.100000000000001" customHeight="1" x14ac:dyDescent="0.25">
      <c r="A168" s="87">
        <v>6228</v>
      </c>
      <c r="B168" s="87" t="s">
        <v>872</v>
      </c>
      <c r="C168" s="88"/>
      <c r="D168" s="88"/>
      <c r="E168" s="88" t="s">
        <v>601</v>
      </c>
      <c r="F168" s="88" t="s">
        <v>57</v>
      </c>
      <c r="G168" s="87" t="s">
        <v>873</v>
      </c>
      <c r="H168" s="87" t="s">
        <v>170</v>
      </c>
      <c r="I168" s="87" t="s">
        <v>309</v>
      </c>
      <c r="J168" s="87" t="s">
        <v>571</v>
      </c>
      <c r="K168" s="87" t="s">
        <v>549</v>
      </c>
      <c r="L168" s="87" t="s">
        <v>549</v>
      </c>
      <c r="M168" s="89">
        <v>710</v>
      </c>
      <c r="N168" s="89">
        <v>84</v>
      </c>
      <c r="O168" s="89">
        <v>2892</v>
      </c>
      <c r="P168" s="90">
        <v>3686</v>
      </c>
      <c r="R168" s="91"/>
    </row>
    <row r="169" spans="1:18" ht="20.100000000000001" customHeight="1" x14ac:dyDescent="0.25">
      <c r="A169" s="87">
        <v>5876</v>
      </c>
      <c r="B169" s="87" t="s">
        <v>874</v>
      </c>
      <c r="C169" s="88"/>
      <c r="D169" s="88" t="s">
        <v>66</v>
      </c>
      <c r="E169" s="88"/>
      <c r="F169" s="88"/>
      <c r="G169" s="87" t="s">
        <v>233</v>
      </c>
      <c r="H169" s="87" t="s">
        <v>187</v>
      </c>
      <c r="I169" s="87" t="s">
        <v>233</v>
      </c>
      <c r="J169" s="87" t="s">
        <v>693</v>
      </c>
      <c r="K169" s="87" t="s">
        <v>549</v>
      </c>
      <c r="L169" s="87" t="s">
        <v>549</v>
      </c>
      <c r="M169" s="89">
        <v>661338</v>
      </c>
      <c r="N169" s="89">
        <v>1715770</v>
      </c>
      <c r="O169" s="89">
        <v>378664</v>
      </c>
      <c r="P169" s="90">
        <v>2755772</v>
      </c>
      <c r="R169" s="91"/>
    </row>
    <row r="170" spans="1:18" ht="20.100000000000001" customHeight="1" x14ac:dyDescent="0.25">
      <c r="A170" s="87">
        <v>5885</v>
      </c>
      <c r="B170" s="87" t="s">
        <v>875</v>
      </c>
      <c r="C170" s="88"/>
      <c r="D170" s="88" t="s">
        <v>66</v>
      </c>
      <c r="E170" s="88"/>
      <c r="F170" s="88"/>
      <c r="G170" s="87" t="s">
        <v>876</v>
      </c>
      <c r="H170" s="87" t="s">
        <v>187</v>
      </c>
      <c r="I170" s="87" t="s">
        <v>233</v>
      </c>
      <c r="J170" s="87" t="s">
        <v>693</v>
      </c>
      <c r="K170" s="87" t="s">
        <v>549</v>
      </c>
      <c r="L170" s="87" t="s">
        <v>549</v>
      </c>
      <c r="M170" s="89">
        <v>113220</v>
      </c>
      <c r="N170" s="89">
        <v>141836</v>
      </c>
      <c r="O170" s="89">
        <v>68142</v>
      </c>
      <c r="P170" s="90">
        <v>323198</v>
      </c>
      <c r="R170" s="91"/>
    </row>
    <row r="171" spans="1:18" ht="20.100000000000001" customHeight="1" x14ac:dyDescent="0.25">
      <c r="A171" s="87">
        <v>5693</v>
      </c>
      <c r="B171" s="87" t="s">
        <v>877</v>
      </c>
      <c r="C171" s="88"/>
      <c r="D171" s="88" t="s">
        <v>66</v>
      </c>
      <c r="E171" s="88"/>
      <c r="F171" s="88"/>
      <c r="G171" s="87" t="s">
        <v>878</v>
      </c>
      <c r="H171" s="87" t="s">
        <v>106</v>
      </c>
      <c r="I171" s="87" t="s">
        <v>234</v>
      </c>
      <c r="J171" s="87" t="s">
        <v>693</v>
      </c>
      <c r="K171" s="87" t="s">
        <v>549</v>
      </c>
      <c r="L171" s="87" t="s">
        <v>549</v>
      </c>
      <c r="M171" s="89">
        <v>880848</v>
      </c>
      <c r="N171" s="89">
        <v>707958</v>
      </c>
      <c r="O171" s="89">
        <v>765764</v>
      </c>
      <c r="P171" s="90">
        <v>2354570</v>
      </c>
      <c r="R171" s="91"/>
    </row>
    <row r="172" spans="1:18" ht="20.100000000000001" customHeight="1" x14ac:dyDescent="0.25">
      <c r="A172" s="87">
        <v>5628</v>
      </c>
      <c r="B172" s="87" t="s">
        <v>879</v>
      </c>
      <c r="C172" s="88"/>
      <c r="D172" s="88" t="s">
        <v>66</v>
      </c>
      <c r="E172" s="88"/>
      <c r="F172" s="88"/>
      <c r="G172" s="87" t="s">
        <v>880</v>
      </c>
      <c r="H172" s="87" t="s">
        <v>106</v>
      </c>
      <c r="I172" s="87" t="s">
        <v>234</v>
      </c>
      <c r="J172" s="87" t="s">
        <v>696</v>
      </c>
      <c r="K172" s="87" t="s">
        <v>549</v>
      </c>
      <c r="L172" s="87" t="s">
        <v>549</v>
      </c>
      <c r="M172" s="89">
        <v>85608</v>
      </c>
      <c r="N172" s="89">
        <v>110796</v>
      </c>
      <c r="O172" s="89">
        <v>105476</v>
      </c>
      <c r="P172" s="90">
        <v>301880</v>
      </c>
      <c r="R172" s="91"/>
    </row>
    <row r="173" spans="1:18" ht="20.100000000000001" customHeight="1" x14ac:dyDescent="0.25">
      <c r="A173" s="87">
        <v>5692</v>
      </c>
      <c r="B173" s="87" t="s">
        <v>881</v>
      </c>
      <c r="C173" s="88"/>
      <c r="D173" s="88" t="s">
        <v>66</v>
      </c>
      <c r="E173" s="88"/>
      <c r="F173" s="88"/>
      <c r="G173" s="87" t="s">
        <v>882</v>
      </c>
      <c r="H173" s="87" t="s">
        <v>106</v>
      </c>
      <c r="I173" s="87" t="s">
        <v>234</v>
      </c>
      <c r="J173" s="87" t="s">
        <v>693</v>
      </c>
      <c r="K173" s="87" t="s">
        <v>549</v>
      </c>
      <c r="L173" s="87" t="s">
        <v>549</v>
      </c>
      <c r="M173" s="89">
        <v>172384</v>
      </c>
      <c r="N173" s="89">
        <v>200062</v>
      </c>
      <c r="O173" s="89">
        <v>213784</v>
      </c>
      <c r="P173" s="90">
        <v>586230</v>
      </c>
      <c r="R173" s="91"/>
    </row>
    <row r="174" spans="1:18" ht="20.100000000000001" customHeight="1" x14ac:dyDescent="0.25">
      <c r="A174" s="87">
        <v>5646</v>
      </c>
      <c r="B174" s="87" t="s">
        <v>883</v>
      </c>
      <c r="C174" s="88"/>
      <c r="D174" s="88" t="s">
        <v>66</v>
      </c>
      <c r="E174" s="88"/>
      <c r="F174" s="88"/>
      <c r="G174" s="87" t="s">
        <v>884</v>
      </c>
      <c r="H174" s="87" t="s">
        <v>106</v>
      </c>
      <c r="I174" s="87" t="s">
        <v>234</v>
      </c>
      <c r="J174" s="87" t="s">
        <v>696</v>
      </c>
      <c r="K174" s="87" t="s">
        <v>549</v>
      </c>
      <c r="L174" s="87" t="s">
        <v>549</v>
      </c>
      <c r="M174" s="89">
        <v>32358</v>
      </c>
      <c r="N174" s="89">
        <v>58272</v>
      </c>
      <c r="O174" s="89">
        <v>65318</v>
      </c>
      <c r="P174" s="90">
        <v>155948</v>
      </c>
      <c r="R174" s="91"/>
    </row>
    <row r="175" spans="1:18" ht="20.100000000000001" customHeight="1" x14ac:dyDescent="0.25">
      <c r="A175" s="87">
        <v>8562</v>
      </c>
      <c r="B175" s="87" t="s">
        <v>885</v>
      </c>
      <c r="C175" s="88" t="s">
        <v>20</v>
      </c>
      <c r="D175" s="88"/>
      <c r="E175" s="88"/>
      <c r="F175" s="88"/>
      <c r="G175" s="87" t="s">
        <v>886</v>
      </c>
      <c r="H175" s="87" t="s">
        <v>653</v>
      </c>
      <c r="I175" s="87" t="s">
        <v>148</v>
      </c>
      <c r="J175" s="87" t="s">
        <v>558</v>
      </c>
      <c r="K175" s="87" t="s">
        <v>549</v>
      </c>
      <c r="L175" s="87" t="s">
        <v>549</v>
      </c>
      <c r="M175" s="89">
        <v>150506</v>
      </c>
      <c r="N175" s="89">
        <v>122482</v>
      </c>
      <c r="O175" s="89">
        <v>77324</v>
      </c>
      <c r="P175" s="90">
        <v>350312</v>
      </c>
      <c r="R175" s="91"/>
    </row>
    <row r="176" spans="1:18" ht="20.100000000000001" customHeight="1" x14ac:dyDescent="0.25">
      <c r="A176" s="87">
        <v>8552</v>
      </c>
      <c r="B176" s="87" t="s">
        <v>887</v>
      </c>
      <c r="C176" s="88" t="s">
        <v>20</v>
      </c>
      <c r="D176" s="88"/>
      <c r="E176" s="88"/>
      <c r="F176" s="88"/>
      <c r="G176" s="87" t="s">
        <v>888</v>
      </c>
      <c r="H176" s="87" t="s">
        <v>653</v>
      </c>
      <c r="I176" s="87" t="s">
        <v>148</v>
      </c>
      <c r="J176" s="87" t="s">
        <v>558</v>
      </c>
      <c r="K176" s="87" t="s">
        <v>889</v>
      </c>
      <c r="L176" s="87" t="s">
        <v>549</v>
      </c>
      <c r="M176" s="89">
        <v>111832</v>
      </c>
      <c r="N176" s="89">
        <v>74152</v>
      </c>
      <c r="O176" s="89">
        <v>103960</v>
      </c>
      <c r="P176" s="90">
        <v>289944</v>
      </c>
      <c r="R176" s="91"/>
    </row>
    <row r="177" spans="1:18" ht="20.100000000000001" customHeight="1" x14ac:dyDescent="0.25">
      <c r="A177" s="87">
        <v>8564</v>
      </c>
      <c r="B177" s="87" t="s">
        <v>890</v>
      </c>
      <c r="C177" s="88" t="s">
        <v>20</v>
      </c>
      <c r="D177" s="88"/>
      <c r="E177" s="88"/>
      <c r="F177" s="88"/>
      <c r="G177" s="87" t="s">
        <v>891</v>
      </c>
      <c r="H177" s="87" t="s">
        <v>653</v>
      </c>
      <c r="I177" s="87" t="s">
        <v>148</v>
      </c>
      <c r="J177" s="87" t="s">
        <v>558</v>
      </c>
      <c r="K177" s="87" t="s">
        <v>889</v>
      </c>
      <c r="L177" s="87" t="s">
        <v>549</v>
      </c>
      <c r="M177" s="89">
        <v>96392</v>
      </c>
      <c r="N177" s="89">
        <v>101706</v>
      </c>
      <c r="O177" s="89">
        <v>32290</v>
      </c>
      <c r="P177" s="90">
        <v>230388</v>
      </c>
      <c r="R177" s="91"/>
    </row>
    <row r="178" spans="1:18" ht="20.100000000000001" customHeight="1" x14ac:dyDescent="0.25">
      <c r="A178" s="87">
        <v>8553</v>
      </c>
      <c r="B178" s="87" t="s">
        <v>892</v>
      </c>
      <c r="C178" s="88" t="s">
        <v>20</v>
      </c>
      <c r="D178" s="88"/>
      <c r="E178" s="88"/>
      <c r="F178" s="88"/>
      <c r="G178" s="87" t="s">
        <v>893</v>
      </c>
      <c r="H178" s="87" t="s">
        <v>653</v>
      </c>
      <c r="I178" s="87" t="s">
        <v>148</v>
      </c>
      <c r="J178" s="87" t="s">
        <v>558</v>
      </c>
      <c r="K178" s="87" t="s">
        <v>889</v>
      </c>
      <c r="L178" s="87" t="s">
        <v>549</v>
      </c>
      <c r="M178" s="89">
        <v>428480</v>
      </c>
      <c r="N178" s="89">
        <v>533040</v>
      </c>
      <c r="O178" s="89">
        <v>293132</v>
      </c>
      <c r="P178" s="90">
        <v>1254652</v>
      </c>
      <c r="R178" s="91"/>
    </row>
    <row r="179" spans="1:18" ht="20.100000000000001" customHeight="1" x14ac:dyDescent="0.25">
      <c r="A179" s="87">
        <v>8346</v>
      </c>
      <c r="B179" s="87" t="s">
        <v>894</v>
      </c>
      <c r="C179" s="88" t="s">
        <v>20</v>
      </c>
      <c r="D179" s="88"/>
      <c r="E179" s="88"/>
      <c r="F179" s="88"/>
      <c r="G179" s="87" t="s">
        <v>895</v>
      </c>
      <c r="H179" s="87" t="s">
        <v>653</v>
      </c>
      <c r="I179" s="87" t="s">
        <v>148</v>
      </c>
      <c r="J179" s="87" t="s">
        <v>558</v>
      </c>
      <c r="K179" s="87" t="s">
        <v>889</v>
      </c>
      <c r="L179" s="87" t="s">
        <v>549</v>
      </c>
      <c r="M179" s="89">
        <v>768512</v>
      </c>
      <c r="N179" s="89">
        <v>831516</v>
      </c>
      <c r="O179" s="89">
        <v>512866</v>
      </c>
      <c r="P179" s="90">
        <v>2112894</v>
      </c>
      <c r="R179" s="91"/>
    </row>
    <row r="180" spans="1:18" ht="20.100000000000001" customHeight="1" x14ac:dyDescent="0.25">
      <c r="A180" s="87">
        <v>8345</v>
      </c>
      <c r="B180" s="87" t="s">
        <v>896</v>
      </c>
      <c r="C180" s="88" t="s">
        <v>20</v>
      </c>
      <c r="D180" s="88"/>
      <c r="E180" s="88"/>
      <c r="F180" s="88"/>
      <c r="G180" s="87" t="s">
        <v>897</v>
      </c>
      <c r="H180" s="87" t="s">
        <v>653</v>
      </c>
      <c r="I180" s="87" t="s">
        <v>148</v>
      </c>
      <c r="J180" s="87" t="s">
        <v>558</v>
      </c>
      <c r="K180" s="87" t="s">
        <v>889</v>
      </c>
      <c r="L180" s="87" t="s">
        <v>549</v>
      </c>
      <c r="M180" s="89">
        <v>821944</v>
      </c>
      <c r="N180" s="89">
        <v>1433962</v>
      </c>
      <c r="O180" s="89">
        <v>720146</v>
      </c>
      <c r="P180" s="90">
        <v>2976052</v>
      </c>
      <c r="R180" s="91"/>
    </row>
    <row r="181" spans="1:18" ht="20.100000000000001" customHeight="1" x14ac:dyDescent="0.25">
      <c r="A181" s="87">
        <v>8565</v>
      </c>
      <c r="B181" s="87" t="s">
        <v>898</v>
      </c>
      <c r="C181" s="88" t="s">
        <v>20</v>
      </c>
      <c r="D181" s="88"/>
      <c r="E181" s="88"/>
      <c r="F181" s="88"/>
      <c r="G181" s="87" t="s">
        <v>899</v>
      </c>
      <c r="H181" s="87" t="s">
        <v>653</v>
      </c>
      <c r="I181" s="87" t="s">
        <v>148</v>
      </c>
      <c r="J181" s="87" t="s">
        <v>558</v>
      </c>
      <c r="K181" s="87" t="s">
        <v>889</v>
      </c>
      <c r="L181" s="87" t="s">
        <v>549</v>
      </c>
      <c r="M181" s="89">
        <v>186818</v>
      </c>
      <c r="N181" s="89">
        <v>190560</v>
      </c>
      <c r="O181" s="89">
        <v>133382</v>
      </c>
      <c r="P181" s="90">
        <v>510760</v>
      </c>
      <c r="R181" s="91"/>
    </row>
    <row r="182" spans="1:18" ht="20.100000000000001" customHeight="1" x14ac:dyDescent="0.25">
      <c r="A182" s="87">
        <v>8554</v>
      </c>
      <c r="B182" s="87" t="s">
        <v>900</v>
      </c>
      <c r="C182" s="88" t="s">
        <v>20</v>
      </c>
      <c r="D182" s="88"/>
      <c r="E182" s="88"/>
      <c r="F182" s="88"/>
      <c r="G182" s="87" t="s">
        <v>901</v>
      </c>
      <c r="H182" s="87" t="s">
        <v>653</v>
      </c>
      <c r="I182" s="87" t="s">
        <v>148</v>
      </c>
      <c r="J182" s="87" t="s">
        <v>558</v>
      </c>
      <c r="K182" s="87" t="s">
        <v>889</v>
      </c>
      <c r="L182" s="87" t="s">
        <v>549</v>
      </c>
      <c r="M182" s="89">
        <v>173194</v>
      </c>
      <c r="N182" s="89">
        <v>198868</v>
      </c>
      <c r="O182" s="89">
        <v>172454</v>
      </c>
      <c r="P182" s="90">
        <v>544516</v>
      </c>
      <c r="R182" s="91"/>
    </row>
    <row r="183" spans="1:18" ht="20.100000000000001" customHeight="1" x14ac:dyDescent="0.25">
      <c r="A183" s="87">
        <v>8556</v>
      </c>
      <c r="B183" s="87" t="s">
        <v>902</v>
      </c>
      <c r="C183" s="88" t="s">
        <v>20</v>
      </c>
      <c r="D183" s="88"/>
      <c r="E183" s="88"/>
      <c r="F183" s="88"/>
      <c r="G183" s="87" t="s">
        <v>903</v>
      </c>
      <c r="H183" s="87" t="s">
        <v>653</v>
      </c>
      <c r="I183" s="87" t="s">
        <v>148</v>
      </c>
      <c r="J183" s="87" t="s">
        <v>558</v>
      </c>
      <c r="K183" s="87" t="s">
        <v>889</v>
      </c>
      <c r="L183" s="87" t="s">
        <v>549</v>
      </c>
      <c r="M183" s="89">
        <v>167986</v>
      </c>
      <c r="N183" s="89">
        <v>103176</v>
      </c>
      <c r="O183" s="89">
        <v>169802</v>
      </c>
      <c r="P183" s="90">
        <v>440964</v>
      </c>
      <c r="R183" s="91"/>
    </row>
    <row r="184" spans="1:18" ht="20.100000000000001" customHeight="1" x14ac:dyDescent="0.25">
      <c r="A184" s="87">
        <v>8568</v>
      </c>
      <c r="B184" s="87" t="s">
        <v>904</v>
      </c>
      <c r="C184" s="88" t="s">
        <v>20</v>
      </c>
      <c r="D184" s="88"/>
      <c r="E184" s="88"/>
      <c r="F184" s="88"/>
      <c r="G184" s="87" t="s">
        <v>905</v>
      </c>
      <c r="H184" s="87" t="s">
        <v>653</v>
      </c>
      <c r="I184" s="87" t="s">
        <v>148</v>
      </c>
      <c r="J184" s="87" t="s">
        <v>558</v>
      </c>
      <c r="K184" s="87" t="s">
        <v>889</v>
      </c>
      <c r="L184" s="87" t="s">
        <v>549</v>
      </c>
      <c r="M184" s="89">
        <v>414782</v>
      </c>
      <c r="N184" s="89">
        <v>564958</v>
      </c>
      <c r="O184" s="89">
        <v>377962</v>
      </c>
      <c r="P184" s="90">
        <v>1357702</v>
      </c>
      <c r="R184" s="91"/>
    </row>
    <row r="185" spans="1:18" ht="20.100000000000001" customHeight="1" x14ac:dyDescent="0.25">
      <c r="A185" s="87">
        <v>8468</v>
      </c>
      <c r="B185" s="87" t="s">
        <v>906</v>
      </c>
      <c r="C185" s="88" t="s">
        <v>20</v>
      </c>
      <c r="D185" s="88"/>
      <c r="E185" s="88"/>
      <c r="F185" s="88"/>
      <c r="G185" s="87" t="s">
        <v>907</v>
      </c>
      <c r="H185" s="87" t="s">
        <v>653</v>
      </c>
      <c r="I185" s="87" t="s">
        <v>148</v>
      </c>
      <c r="J185" s="87" t="s">
        <v>558</v>
      </c>
      <c r="K185" s="87" t="s">
        <v>889</v>
      </c>
      <c r="L185" s="87" t="s">
        <v>549</v>
      </c>
      <c r="M185" s="89">
        <v>680388</v>
      </c>
      <c r="N185" s="89">
        <v>612044</v>
      </c>
      <c r="O185" s="89">
        <v>412590</v>
      </c>
      <c r="P185" s="90">
        <v>1705022</v>
      </c>
      <c r="R185" s="91"/>
    </row>
    <row r="186" spans="1:18" ht="20.100000000000001" customHeight="1" x14ac:dyDescent="0.25">
      <c r="A186" s="87">
        <v>8574</v>
      </c>
      <c r="B186" s="87" t="s">
        <v>908</v>
      </c>
      <c r="C186" s="88" t="s">
        <v>20</v>
      </c>
      <c r="D186" s="88"/>
      <c r="E186" s="88"/>
      <c r="F186" s="88"/>
      <c r="G186" s="87" t="s">
        <v>909</v>
      </c>
      <c r="H186" s="87" t="s">
        <v>653</v>
      </c>
      <c r="I186" s="87" t="s">
        <v>148</v>
      </c>
      <c r="J186" s="87" t="s">
        <v>558</v>
      </c>
      <c r="K186" s="87" t="s">
        <v>889</v>
      </c>
      <c r="L186" s="87" t="s">
        <v>549</v>
      </c>
      <c r="M186" s="89">
        <v>225386</v>
      </c>
      <c r="N186" s="89">
        <v>267872</v>
      </c>
      <c r="O186" s="89">
        <v>174008</v>
      </c>
      <c r="P186" s="90">
        <v>667266</v>
      </c>
      <c r="R186" s="91"/>
    </row>
    <row r="187" spans="1:18" ht="20.100000000000001" customHeight="1" x14ac:dyDescent="0.25">
      <c r="A187" s="87">
        <v>8561</v>
      </c>
      <c r="B187" s="87" t="s">
        <v>910</v>
      </c>
      <c r="C187" s="88" t="s">
        <v>20</v>
      </c>
      <c r="D187" s="88"/>
      <c r="E187" s="88"/>
      <c r="F187" s="88"/>
      <c r="G187" s="87" t="s">
        <v>911</v>
      </c>
      <c r="H187" s="87" t="s">
        <v>653</v>
      </c>
      <c r="I187" s="87" t="s">
        <v>148</v>
      </c>
      <c r="J187" s="87" t="s">
        <v>558</v>
      </c>
      <c r="K187" s="87" t="s">
        <v>889</v>
      </c>
      <c r="L187" s="87" t="s">
        <v>549</v>
      </c>
      <c r="M187" s="89">
        <v>328250</v>
      </c>
      <c r="N187" s="89">
        <v>408676</v>
      </c>
      <c r="O187" s="89">
        <v>176228</v>
      </c>
      <c r="P187" s="90">
        <v>913154</v>
      </c>
      <c r="R187" s="91"/>
    </row>
    <row r="188" spans="1:18" ht="20.100000000000001" customHeight="1" x14ac:dyDescent="0.25">
      <c r="A188" s="87">
        <v>8347</v>
      </c>
      <c r="B188" s="87" t="s">
        <v>912</v>
      </c>
      <c r="C188" s="88" t="s">
        <v>20</v>
      </c>
      <c r="D188" s="88"/>
      <c r="E188" s="88"/>
      <c r="F188" s="88"/>
      <c r="G188" s="87" t="s">
        <v>913</v>
      </c>
      <c r="H188" s="87" t="s">
        <v>653</v>
      </c>
      <c r="I188" s="87" t="s">
        <v>148</v>
      </c>
      <c r="J188" s="87" t="s">
        <v>558</v>
      </c>
      <c r="K188" s="87" t="s">
        <v>889</v>
      </c>
      <c r="L188" s="87" t="s">
        <v>549</v>
      </c>
      <c r="M188" s="89">
        <v>574828</v>
      </c>
      <c r="N188" s="89">
        <v>826940</v>
      </c>
      <c r="O188" s="89">
        <v>342752</v>
      </c>
      <c r="P188" s="90">
        <v>1744520</v>
      </c>
      <c r="R188" s="91"/>
    </row>
    <row r="189" spans="1:18" ht="20.100000000000001" customHeight="1" x14ac:dyDescent="0.25">
      <c r="A189" s="87">
        <v>8469</v>
      </c>
      <c r="B189" s="87" t="s">
        <v>914</v>
      </c>
      <c r="C189" s="88" t="s">
        <v>20</v>
      </c>
      <c r="D189" s="88"/>
      <c r="E189" s="88"/>
      <c r="F189" s="88"/>
      <c r="G189" s="87" t="s">
        <v>915</v>
      </c>
      <c r="H189" s="87" t="s">
        <v>653</v>
      </c>
      <c r="I189" s="87" t="s">
        <v>148</v>
      </c>
      <c r="J189" s="87" t="s">
        <v>558</v>
      </c>
      <c r="K189" s="87" t="s">
        <v>889</v>
      </c>
      <c r="L189" s="87" t="s">
        <v>549</v>
      </c>
      <c r="M189" s="89">
        <v>276608</v>
      </c>
      <c r="N189" s="89">
        <v>296984</v>
      </c>
      <c r="O189" s="89">
        <v>278016</v>
      </c>
      <c r="P189" s="90">
        <v>851608</v>
      </c>
      <c r="R189" s="91"/>
    </row>
    <row r="190" spans="1:18" ht="20.100000000000001" customHeight="1" x14ac:dyDescent="0.25">
      <c r="A190" s="87">
        <v>6801</v>
      </c>
      <c r="B190" s="87" t="s">
        <v>916</v>
      </c>
      <c r="C190" s="88"/>
      <c r="D190" s="88"/>
      <c r="E190" s="88"/>
      <c r="F190" s="88" t="s">
        <v>57</v>
      </c>
      <c r="G190" s="87" t="s">
        <v>364</v>
      </c>
      <c r="H190" s="87" t="s">
        <v>632</v>
      </c>
      <c r="I190" s="87" t="s">
        <v>364</v>
      </c>
      <c r="J190" s="87" t="s">
        <v>633</v>
      </c>
      <c r="K190" s="87" t="s">
        <v>549</v>
      </c>
      <c r="L190" s="87" t="s">
        <v>549</v>
      </c>
      <c r="M190" s="89">
        <v>109300</v>
      </c>
      <c r="N190" s="89">
        <v>203666</v>
      </c>
      <c r="O190" s="89">
        <v>475040</v>
      </c>
      <c r="P190" s="90">
        <v>788006</v>
      </c>
      <c r="R190" s="91"/>
    </row>
    <row r="191" spans="1:18" ht="20.100000000000001" customHeight="1" x14ac:dyDescent="0.25">
      <c r="A191" s="87">
        <v>2053</v>
      </c>
      <c r="B191" s="87" t="s">
        <v>917</v>
      </c>
      <c r="C191" s="88"/>
      <c r="D191" s="88"/>
      <c r="E191" s="88"/>
      <c r="F191" s="88" t="s">
        <v>57</v>
      </c>
      <c r="G191" s="87" t="s">
        <v>918</v>
      </c>
      <c r="H191" s="87" t="s">
        <v>632</v>
      </c>
      <c r="I191" s="87" t="s">
        <v>364</v>
      </c>
      <c r="J191" s="87" t="s">
        <v>633</v>
      </c>
      <c r="K191" s="87" t="s">
        <v>549</v>
      </c>
      <c r="L191" s="87" t="s">
        <v>549</v>
      </c>
      <c r="M191" s="89">
        <v>23152</v>
      </c>
      <c r="N191" s="89">
        <v>40586</v>
      </c>
      <c r="O191" s="89">
        <v>18960</v>
      </c>
      <c r="P191" s="90">
        <v>82698</v>
      </c>
      <c r="R191" s="91"/>
    </row>
    <row r="192" spans="1:18" ht="20.100000000000001" customHeight="1" x14ac:dyDescent="0.25">
      <c r="A192" s="87">
        <v>7085</v>
      </c>
      <c r="B192" s="87" t="s">
        <v>919</v>
      </c>
      <c r="C192" s="88"/>
      <c r="D192" s="88"/>
      <c r="E192" s="88"/>
      <c r="F192" s="88" t="s">
        <v>57</v>
      </c>
      <c r="G192" s="87" t="s">
        <v>920</v>
      </c>
      <c r="H192" s="87" t="s">
        <v>632</v>
      </c>
      <c r="I192" s="87" t="s">
        <v>364</v>
      </c>
      <c r="J192" s="87" t="s">
        <v>633</v>
      </c>
      <c r="K192" s="87" t="s">
        <v>549</v>
      </c>
      <c r="L192" s="87" t="s">
        <v>549</v>
      </c>
      <c r="M192" s="89">
        <v>11340</v>
      </c>
      <c r="N192" s="89">
        <v>16610</v>
      </c>
      <c r="O192" s="89">
        <v>34888</v>
      </c>
      <c r="P192" s="90">
        <v>62838</v>
      </c>
      <c r="R192" s="91"/>
    </row>
    <row r="193" spans="1:18" ht="20.100000000000001" customHeight="1" x14ac:dyDescent="0.25">
      <c r="A193" s="87">
        <v>6837</v>
      </c>
      <c r="B193" s="87" t="s">
        <v>921</v>
      </c>
      <c r="C193" s="88"/>
      <c r="D193" s="88"/>
      <c r="E193" s="88"/>
      <c r="F193" s="88" t="s">
        <v>57</v>
      </c>
      <c r="G193" s="87" t="s">
        <v>922</v>
      </c>
      <c r="H193" s="87" t="s">
        <v>632</v>
      </c>
      <c r="I193" s="87" t="s">
        <v>364</v>
      </c>
      <c r="J193" s="87" t="s">
        <v>633</v>
      </c>
      <c r="K193" s="87" t="s">
        <v>549</v>
      </c>
      <c r="L193" s="87" t="s">
        <v>549</v>
      </c>
      <c r="M193" s="89">
        <v>5196</v>
      </c>
      <c r="N193" s="89">
        <v>5624</v>
      </c>
      <c r="O193" s="89">
        <v>22356</v>
      </c>
      <c r="P193" s="90">
        <v>33176</v>
      </c>
      <c r="R193" s="91"/>
    </row>
    <row r="194" spans="1:18" ht="20.100000000000001" customHeight="1" x14ac:dyDescent="0.25">
      <c r="A194" s="87">
        <v>6845</v>
      </c>
      <c r="B194" s="87" t="s">
        <v>923</v>
      </c>
      <c r="C194" s="88"/>
      <c r="D194" s="88"/>
      <c r="E194" s="88"/>
      <c r="F194" s="88" t="s">
        <v>57</v>
      </c>
      <c r="G194" s="87" t="s">
        <v>924</v>
      </c>
      <c r="H194" s="87" t="s">
        <v>632</v>
      </c>
      <c r="I194" s="87" t="s">
        <v>364</v>
      </c>
      <c r="J194" s="87" t="s">
        <v>633</v>
      </c>
      <c r="K194" s="87" t="s">
        <v>549</v>
      </c>
      <c r="L194" s="87" t="s">
        <v>549</v>
      </c>
      <c r="M194" s="89">
        <v>46030</v>
      </c>
      <c r="N194" s="89">
        <v>64666</v>
      </c>
      <c r="O194" s="89">
        <v>300878</v>
      </c>
      <c r="P194" s="90">
        <v>411574</v>
      </c>
      <c r="R194" s="91"/>
    </row>
    <row r="195" spans="1:18" ht="20.100000000000001" customHeight="1" x14ac:dyDescent="0.25">
      <c r="A195" s="87">
        <v>6838</v>
      </c>
      <c r="B195" s="87" t="s">
        <v>925</v>
      </c>
      <c r="C195" s="88"/>
      <c r="D195" s="88"/>
      <c r="E195" s="88"/>
      <c r="F195" s="88" t="s">
        <v>57</v>
      </c>
      <c r="G195" s="87" t="s">
        <v>926</v>
      </c>
      <c r="H195" s="87" t="s">
        <v>632</v>
      </c>
      <c r="I195" s="87" t="s">
        <v>364</v>
      </c>
      <c r="J195" s="87" t="s">
        <v>633</v>
      </c>
      <c r="K195" s="87" t="s">
        <v>549</v>
      </c>
      <c r="L195" s="87" t="s">
        <v>549</v>
      </c>
      <c r="M195" s="89">
        <v>85846</v>
      </c>
      <c r="N195" s="89">
        <v>141582</v>
      </c>
      <c r="O195" s="89">
        <v>638278</v>
      </c>
      <c r="P195" s="90">
        <v>865706</v>
      </c>
      <c r="R195" s="91"/>
    </row>
    <row r="196" spans="1:18" ht="20.100000000000001" customHeight="1" x14ac:dyDescent="0.25">
      <c r="A196" s="87">
        <v>6846</v>
      </c>
      <c r="B196" s="87" t="s">
        <v>927</v>
      </c>
      <c r="C196" s="88"/>
      <c r="D196" s="88"/>
      <c r="E196" s="88"/>
      <c r="F196" s="88" t="s">
        <v>57</v>
      </c>
      <c r="G196" s="87" t="s">
        <v>928</v>
      </c>
      <c r="H196" s="87" t="s">
        <v>632</v>
      </c>
      <c r="I196" s="87" t="s">
        <v>364</v>
      </c>
      <c r="J196" s="87" t="s">
        <v>633</v>
      </c>
      <c r="K196" s="87" t="s">
        <v>549</v>
      </c>
      <c r="L196" s="87" t="s">
        <v>549</v>
      </c>
      <c r="M196" s="89">
        <v>1866</v>
      </c>
      <c r="N196" s="89">
        <v>1662</v>
      </c>
      <c r="O196" s="89">
        <v>7024</v>
      </c>
      <c r="P196" s="90">
        <v>10552</v>
      </c>
      <c r="R196" s="91"/>
    </row>
    <row r="197" spans="1:18" ht="20.100000000000001" customHeight="1" x14ac:dyDescent="0.25">
      <c r="A197" s="87">
        <v>6844</v>
      </c>
      <c r="B197" s="87" t="s">
        <v>929</v>
      </c>
      <c r="C197" s="88"/>
      <c r="D197" s="88"/>
      <c r="E197" s="88"/>
      <c r="F197" s="88" t="s">
        <v>57</v>
      </c>
      <c r="G197" s="87" t="s">
        <v>930</v>
      </c>
      <c r="H197" s="87" t="s">
        <v>632</v>
      </c>
      <c r="I197" s="87" t="s">
        <v>364</v>
      </c>
      <c r="J197" s="87" t="s">
        <v>633</v>
      </c>
      <c r="K197" s="87" t="s">
        <v>549</v>
      </c>
      <c r="L197" s="87" t="s">
        <v>549</v>
      </c>
      <c r="M197" s="89">
        <v>323696</v>
      </c>
      <c r="N197" s="89">
        <v>520574</v>
      </c>
      <c r="O197" s="89">
        <v>1499702</v>
      </c>
      <c r="P197" s="90">
        <v>2343972</v>
      </c>
      <c r="R197" s="91"/>
    </row>
    <row r="198" spans="1:18" ht="20.100000000000001" customHeight="1" x14ac:dyDescent="0.25">
      <c r="A198" s="87">
        <v>7367</v>
      </c>
      <c r="B198" s="87" t="s">
        <v>931</v>
      </c>
      <c r="C198" s="88"/>
      <c r="D198" s="88"/>
      <c r="E198" s="88"/>
      <c r="F198" s="88" t="s">
        <v>57</v>
      </c>
      <c r="G198" s="87" t="s">
        <v>932</v>
      </c>
      <c r="H198" s="87" t="s">
        <v>632</v>
      </c>
      <c r="I198" s="87" t="s">
        <v>423</v>
      </c>
      <c r="J198" s="87" t="s">
        <v>633</v>
      </c>
      <c r="K198" s="87" t="s">
        <v>549</v>
      </c>
      <c r="L198" s="87" t="s">
        <v>549</v>
      </c>
      <c r="M198" s="89">
        <v>47848</v>
      </c>
      <c r="N198" s="89">
        <v>73628</v>
      </c>
      <c r="O198" s="89">
        <v>37990</v>
      </c>
      <c r="P198" s="90">
        <v>159466</v>
      </c>
      <c r="R198" s="91"/>
    </row>
    <row r="199" spans="1:18" ht="20.100000000000001" customHeight="1" x14ac:dyDescent="0.25">
      <c r="A199" s="87">
        <v>7200</v>
      </c>
      <c r="B199" s="87" t="s">
        <v>933</v>
      </c>
      <c r="C199" s="88"/>
      <c r="D199" s="88"/>
      <c r="E199" s="88"/>
      <c r="F199" s="88" t="s">
        <v>57</v>
      </c>
      <c r="G199" s="87" t="s">
        <v>934</v>
      </c>
      <c r="H199" s="87" t="s">
        <v>632</v>
      </c>
      <c r="I199" s="87" t="s">
        <v>423</v>
      </c>
      <c r="J199" s="87" t="s">
        <v>633</v>
      </c>
      <c r="K199" s="87" t="s">
        <v>549</v>
      </c>
      <c r="L199" s="87" t="s">
        <v>549</v>
      </c>
      <c r="M199" s="89">
        <v>40912</v>
      </c>
      <c r="N199" s="89">
        <v>46426</v>
      </c>
      <c r="O199" s="89">
        <v>25332</v>
      </c>
      <c r="P199" s="90">
        <v>112670</v>
      </c>
      <c r="R199" s="91"/>
    </row>
    <row r="200" spans="1:18" ht="20.100000000000001" customHeight="1" x14ac:dyDescent="0.25">
      <c r="A200" s="87">
        <v>7370</v>
      </c>
      <c r="B200" s="87" t="s">
        <v>935</v>
      </c>
      <c r="C200" s="88"/>
      <c r="D200" s="88"/>
      <c r="E200" s="88"/>
      <c r="F200" s="88" t="s">
        <v>57</v>
      </c>
      <c r="G200" s="87" t="s">
        <v>936</v>
      </c>
      <c r="H200" s="87" t="s">
        <v>632</v>
      </c>
      <c r="I200" s="87" t="s">
        <v>423</v>
      </c>
      <c r="J200" s="87" t="s">
        <v>633</v>
      </c>
      <c r="K200" s="87" t="s">
        <v>549</v>
      </c>
      <c r="L200" s="87" t="s">
        <v>549</v>
      </c>
      <c r="M200" s="89">
        <v>366</v>
      </c>
      <c r="N200" s="89">
        <v>116</v>
      </c>
      <c r="O200" s="89">
        <v>812</v>
      </c>
      <c r="P200" s="90">
        <v>1294</v>
      </c>
      <c r="R200" s="91"/>
    </row>
    <row r="201" spans="1:18" ht="20.100000000000001" customHeight="1" x14ac:dyDescent="0.25">
      <c r="A201" s="87">
        <v>7374</v>
      </c>
      <c r="B201" s="87" t="s">
        <v>937</v>
      </c>
      <c r="C201" s="88"/>
      <c r="D201" s="88"/>
      <c r="E201" s="88"/>
      <c r="F201" s="88" t="s">
        <v>57</v>
      </c>
      <c r="G201" s="87" t="s">
        <v>938</v>
      </c>
      <c r="H201" s="87" t="s">
        <v>632</v>
      </c>
      <c r="I201" s="87" t="s">
        <v>423</v>
      </c>
      <c r="J201" s="87" t="s">
        <v>633</v>
      </c>
      <c r="K201" s="87" t="s">
        <v>549</v>
      </c>
      <c r="L201" s="87" t="s">
        <v>549</v>
      </c>
      <c r="M201" s="89">
        <v>1048</v>
      </c>
      <c r="N201" s="89">
        <v>334</v>
      </c>
      <c r="O201" s="89">
        <v>1640</v>
      </c>
      <c r="P201" s="90">
        <v>3022</v>
      </c>
      <c r="R201" s="91"/>
    </row>
    <row r="202" spans="1:18" ht="20.100000000000001" customHeight="1" x14ac:dyDescent="0.25">
      <c r="A202" s="87">
        <v>7203</v>
      </c>
      <c r="B202" s="87" t="s">
        <v>939</v>
      </c>
      <c r="C202" s="88"/>
      <c r="D202" s="88"/>
      <c r="E202" s="88"/>
      <c r="F202" s="88" t="s">
        <v>57</v>
      </c>
      <c r="G202" s="87" t="s">
        <v>940</v>
      </c>
      <c r="H202" s="87" t="s">
        <v>632</v>
      </c>
      <c r="I202" s="87" t="s">
        <v>423</v>
      </c>
      <c r="J202" s="87" t="s">
        <v>633</v>
      </c>
      <c r="K202" s="87" t="s">
        <v>549</v>
      </c>
      <c r="L202" s="87" t="s">
        <v>549</v>
      </c>
      <c r="M202" s="89">
        <v>68080</v>
      </c>
      <c r="N202" s="89">
        <v>170058</v>
      </c>
      <c r="O202" s="89">
        <v>64782</v>
      </c>
      <c r="P202" s="90">
        <v>302920</v>
      </c>
      <c r="R202" s="91"/>
    </row>
    <row r="203" spans="1:18" ht="20.100000000000001" customHeight="1" x14ac:dyDescent="0.25">
      <c r="A203" s="87">
        <v>1437</v>
      </c>
      <c r="B203" s="87" t="s">
        <v>941</v>
      </c>
      <c r="C203" s="88" t="s">
        <v>20</v>
      </c>
      <c r="D203" s="88"/>
      <c r="E203" s="88"/>
      <c r="F203" s="88"/>
      <c r="G203" s="87" t="s">
        <v>942</v>
      </c>
      <c r="H203" s="87" t="s">
        <v>84</v>
      </c>
      <c r="I203" s="87" t="s">
        <v>943</v>
      </c>
      <c r="J203" s="87" t="s">
        <v>944</v>
      </c>
      <c r="K203" s="87" t="s">
        <v>549</v>
      </c>
      <c r="L203" s="87" t="s">
        <v>638</v>
      </c>
      <c r="M203" s="89">
        <v>510154</v>
      </c>
      <c r="N203" s="89">
        <v>886450</v>
      </c>
      <c r="O203" s="89">
        <v>1261284</v>
      </c>
      <c r="P203" s="90">
        <v>2657888</v>
      </c>
      <c r="R203" s="91"/>
    </row>
    <row r="204" spans="1:18" ht="20.100000000000001" customHeight="1" x14ac:dyDescent="0.25">
      <c r="A204" s="87">
        <v>1438</v>
      </c>
      <c r="B204" s="87" t="s">
        <v>945</v>
      </c>
      <c r="C204" s="88" t="s">
        <v>20</v>
      </c>
      <c r="D204" s="88"/>
      <c r="E204" s="88"/>
      <c r="F204" s="88"/>
      <c r="G204" s="87" t="s">
        <v>946</v>
      </c>
      <c r="H204" s="87" t="s">
        <v>84</v>
      </c>
      <c r="I204" s="87" t="s">
        <v>943</v>
      </c>
      <c r="J204" s="87" t="s">
        <v>944</v>
      </c>
      <c r="K204" s="87" t="s">
        <v>549</v>
      </c>
      <c r="L204" s="87" t="s">
        <v>638</v>
      </c>
      <c r="M204" s="89">
        <v>314314</v>
      </c>
      <c r="N204" s="89">
        <v>360114</v>
      </c>
      <c r="O204" s="89">
        <v>371516</v>
      </c>
      <c r="P204" s="90">
        <v>1045944</v>
      </c>
      <c r="R204" s="91"/>
    </row>
    <row r="205" spans="1:18" ht="20.100000000000001" customHeight="1" x14ac:dyDescent="0.25">
      <c r="A205" s="87">
        <v>1521</v>
      </c>
      <c r="B205" s="87" t="s">
        <v>947</v>
      </c>
      <c r="C205" s="88" t="s">
        <v>20</v>
      </c>
      <c r="D205" s="88"/>
      <c r="E205" s="88"/>
      <c r="F205" s="88"/>
      <c r="G205" s="87" t="s">
        <v>948</v>
      </c>
      <c r="H205" s="87" t="s">
        <v>84</v>
      </c>
      <c r="I205" s="87" t="s">
        <v>943</v>
      </c>
      <c r="J205" s="87" t="s">
        <v>949</v>
      </c>
      <c r="K205" s="87" t="s">
        <v>549</v>
      </c>
      <c r="L205" s="87" t="s">
        <v>638</v>
      </c>
      <c r="M205" s="89">
        <v>261106</v>
      </c>
      <c r="N205" s="89">
        <v>413744</v>
      </c>
      <c r="O205" s="89">
        <v>381232</v>
      </c>
      <c r="P205" s="90">
        <v>1056082</v>
      </c>
      <c r="R205" s="91"/>
    </row>
    <row r="206" spans="1:18" ht="20.100000000000001" customHeight="1" x14ac:dyDescent="0.25">
      <c r="A206" s="87">
        <v>1447</v>
      </c>
      <c r="B206" s="87" t="s">
        <v>950</v>
      </c>
      <c r="C206" s="88" t="s">
        <v>20</v>
      </c>
      <c r="D206" s="88"/>
      <c r="E206" s="88"/>
      <c r="F206" s="88"/>
      <c r="G206" s="87" t="s">
        <v>951</v>
      </c>
      <c r="H206" s="87" t="s">
        <v>84</v>
      </c>
      <c r="I206" s="87" t="s">
        <v>943</v>
      </c>
      <c r="J206" s="87" t="s">
        <v>949</v>
      </c>
      <c r="K206" s="87" t="s">
        <v>549</v>
      </c>
      <c r="L206" s="87" t="s">
        <v>638</v>
      </c>
      <c r="M206" s="89">
        <v>150458</v>
      </c>
      <c r="N206" s="89">
        <v>298198</v>
      </c>
      <c r="O206" s="89">
        <v>234072</v>
      </c>
      <c r="P206" s="90">
        <v>682728</v>
      </c>
      <c r="R206" s="91"/>
    </row>
    <row r="207" spans="1:18" ht="20.100000000000001" customHeight="1" x14ac:dyDescent="0.25">
      <c r="A207" s="87">
        <v>1448</v>
      </c>
      <c r="B207" s="87" t="s">
        <v>952</v>
      </c>
      <c r="C207" s="88" t="s">
        <v>20</v>
      </c>
      <c r="D207" s="88"/>
      <c r="E207" s="88"/>
      <c r="F207" s="88"/>
      <c r="G207" s="87" t="s">
        <v>953</v>
      </c>
      <c r="H207" s="87" t="s">
        <v>84</v>
      </c>
      <c r="I207" s="87" t="s">
        <v>943</v>
      </c>
      <c r="J207" s="87" t="s">
        <v>944</v>
      </c>
      <c r="K207" s="87" t="s">
        <v>549</v>
      </c>
      <c r="L207" s="87" t="s">
        <v>638</v>
      </c>
      <c r="M207" s="89">
        <v>638546</v>
      </c>
      <c r="N207" s="89">
        <v>891088</v>
      </c>
      <c r="O207" s="89">
        <v>1170498</v>
      </c>
      <c r="P207" s="90">
        <v>2700132</v>
      </c>
      <c r="R207" s="91"/>
    </row>
    <row r="208" spans="1:18" ht="20.100000000000001" customHeight="1" x14ac:dyDescent="0.25">
      <c r="A208" s="87">
        <v>1399</v>
      </c>
      <c r="B208" s="87" t="s">
        <v>954</v>
      </c>
      <c r="C208" s="88" t="s">
        <v>20</v>
      </c>
      <c r="D208" s="88"/>
      <c r="E208" s="88"/>
      <c r="F208" s="88"/>
      <c r="G208" s="87" t="s">
        <v>955</v>
      </c>
      <c r="H208" s="87" t="s">
        <v>84</v>
      </c>
      <c r="I208" s="87" t="s">
        <v>943</v>
      </c>
      <c r="J208" s="87" t="s">
        <v>949</v>
      </c>
      <c r="K208" s="87" t="s">
        <v>549</v>
      </c>
      <c r="L208" s="87" t="s">
        <v>638</v>
      </c>
      <c r="M208" s="89">
        <v>247034</v>
      </c>
      <c r="N208" s="89">
        <v>484748</v>
      </c>
      <c r="O208" s="89">
        <v>406942</v>
      </c>
      <c r="P208" s="90">
        <v>1138724</v>
      </c>
      <c r="R208" s="91"/>
    </row>
    <row r="209" spans="1:18" ht="20.100000000000001" customHeight="1" x14ac:dyDescent="0.25">
      <c r="A209" s="87">
        <v>1422</v>
      </c>
      <c r="B209" s="87" t="s">
        <v>956</v>
      </c>
      <c r="C209" s="88" t="s">
        <v>20</v>
      </c>
      <c r="D209" s="88"/>
      <c r="E209" s="88"/>
      <c r="F209" s="88"/>
      <c r="G209" s="87" t="s">
        <v>957</v>
      </c>
      <c r="H209" s="87" t="s">
        <v>84</v>
      </c>
      <c r="I209" s="87" t="s">
        <v>943</v>
      </c>
      <c r="J209" s="87" t="s">
        <v>949</v>
      </c>
      <c r="K209" s="87" t="s">
        <v>549</v>
      </c>
      <c r="L209" s="87" t="s">
        <v>638</v>
      </c>
      <c r="M209" s="89">
        <v>229104</v>
      </c>
      <c r="N209" s="89">
        <v>428244</v>
      </c>
      <c r="O209" s="89">
        <v>326984</v>
      </c>
      <c r="P209" s="90">
        <v>984332</v>
      </c>
      <c r="R209" s="91"/>
    </row>
    <row r="210" spans="1:18" ht="20.100000000000001" customHeight="1" x14ac:dyDescent="0.25">
      <c r="A210" s="87">
        <v>1419</v>
      </c>
      <c r="B210" s="87" t="s">
        <v>958</v>
      </c>
      <c r="C210" s="88" t="s">
        <v>20</v>
      </c>
      <c r="D210" s="88"/>
      <c r="E210" s="88"/>
      <c r="F210" s="88"/>
      <c r="G210" s="87" t="s">
        <v>959</v>
      </c>
      <c r="H210" s="87" t="s">
        <v>84</v>
      </c>
      <c r="I210" s="87" t="s">
        <v>943</v>
      </c>
      <c r="J210" s="87" t="s">
        <v>949</v>
      </c>
      <c r="K210" s="87" t="s">
        <v>549</v>
      </c>
      <c r="L210" s="87" t="s">
        <v>638</v>
      </c>
      <c r="M210" s="89">
        <v>784186</v>
      </c>
      <c r="N210" s="89">
        <v>1396784</v>
      </c>
      <c r="O210" s="89">
        <v>750132</v>
      </c>
      <c r="P210" s="90">
        <v>2931102</v>
      </c>
      <c r="R210" s="91"/>
    </row>
    <row r="211" spans="1:18" ht="20.100000000000001" customHeight="1" x14ac:dyDescent="0.25">
      <c r="A211" s="87">
        <v>1453</v>
      </c>
      <c r="B211" s="87" t="s">
        <v>960</v>
      </c>
      <c r="C211" s="88" t="s">
        <v>20</v>
      </c>
      <c r="D211" s="88"/>
      <c r="E211" s="88"/>
      <c r="F211" s="88"/>
      <c r="G211" s="87" t="s">
        <v>961</v>
      </c>
      <c r="H211" s="87" t="s">
        <v>84</v>
      </c>
      <c r="I211" s="87" t="s">
        <v>943</v>
      </c>
      <c r="J211" s="87" t="s">
        <v>949</v>
      </c>
      <c r="K211" s="87" t="s">
        <v>549</v>
      </c>
      <c r="L211" s="87" t="s">
        <v>638</v>
      </c>
      <c r="M211" s="89">
        <v>146152</v>
      </c>
      <c r="N211" s="89">
        <v>245260</v>
      </c>
      <c r="O211" s="89">
        <v>201192</v>
      </c>
      <c r="P211" s="90">
        <v>592604</v>
      </c>
      <c r="R211" s="91"/>
    </row>
    <row r="212" spans="1:18" ht="20.100000000000001" customHeight="1" x14ac:dyDescent="0.25">
      <c r="A212" s="87">
        <v>1454</v>
      </c>
      <c r="B212" s="87" t="s">
        <v>962</v>
      </c>
      <c r="C212" s="88" t="s">
        <v>20</v>
      </c>
      <c r="D212" s="88"/>
      <c r="E212" s="88"/>
      <c r="F212" s="88"/>
      <c r="G212" s="87" t="s">
        <v>963</v>
      </c>
      <c r="H212" s="87" t="s">
        <v>84</v>
      </c>
      <c r="I212" s="87" t="s">
        <v>943</v>
      </c>
      <c r="J212" s="87" t="s">
        <v>949</v>
      </c>
      <c r="K212" s="87" t="s">
        <v>549</v>
      </c>
      <c r="L212" s="87" t="s">
        <v>638</v>
      </c>
      <c r="M212" s="89">
        <v>198686</v>
      </c>
      <c r="N212" s="89">
        <v>331826</v>
      </c>
      <c r="O212" s="89">
        <v>280406</v>
      </c>
      <c r="P212" s="90">
        <v>810918</v>
      </c>
      <c r="R212" s="91"/>
    </row>
    <row r="213" spans="1:18" ht="20.100000000000001" customHeight="1" x14ac:dyDescent="0.25">
      <c r="A213" s="87">
        <v>1483</v>
      </c>
      <c r="B213" s="87" t="s">
        <v>964</v>
      </c>
      <c r="C213" s="88" t="s">
        <v>20</v>
      </c>
      <c r="D213" s="88"/>
      <c r="E213" s="88"/>
      <c r="F213" s="88"/>
      <c r="G213" s="87" t="s">
        <v>965</v>
      </c>
      <c r="H213" s="87" t="s">
        <v>84</v>
      </c>
      <c r="I213" s="87" t="s">
        <v>943</v>
      </c>
      <c r="J213" s="87" t="s">
        <v>618</v>
      </c>
      <c r="K213" s="87" t="s">
        <v>549</v>
      </c>
      <c r="L213" s="87" t="s">
        <v>638</v>
      </c>
      <c r="M213" s="89">
        <v>11900</v>
      </c>
      <c r="N213" s="89">
        <v>2736</v>
      </c>
      <c r="O213" s="89">
        <v>23106</v>
      </c>
      <c r="P213" s="90">
        <v>37742</v>
      </c>
      <c r="R213" s="91"/>
    </row>
    <row r="214" spans="1:18" ht="20.100000000000001" customHeight="1" x14ac:dyDescent="0.25">
      <c r="A214" s="87">
        <v>1423</v>
      </c>
      <c r="B214" s="87" t="s">
        <v>966</v>
      </c>
      <c r="C214" s="88" t="s">
        <v>20</v>
      </c>
      <c r="D214" s="88"/>
      <c r="E214" s="88"/>
      <c r="F214" s="88"/>
      <c r="G214" s="87" t="s">
        <v>967</v>
      </c>
      <c r="H214" s="87" t="s">
        <v>84</v>
      </c>
      <c r="I214" s="87" t="s">
        <v>943</v>
      </c>
      <c r="J214" s="87" t="s">
        <v>949</v>
      </c>
      <c r="K214" s="87" t="s">
        <v>549</v>
      </c>
      <c r="L214" s="87" t="s">
        <v>638</v>
      </c>
      <c r="M214" s="89">
        <v>617030</v>
      </c>
      <c r="N214" s="89">
        <v>1597684</v>
      </c>
      <c r="O214" s="89">
        <v>1127522</v>
      </c>
      <c r="P214" s="90">
        <v>3342236</v>
      </c>
      <c r="R214" s="91"/>
    </row>
    <row r="215" spans="1:18" ht="20.100000000000001" customHeight="1" x14ac:dyDescent="0.25">
      <c r="A215" s="87">
        <v>1509</v>
      </c>
      <c r="B215" s="87" t="s">
        <v>968</v>
      </c>
      <c r="C215" s="88" t="s">
        <v>20</v>
      </c>
      <c r="D215" s="88"/>
      <c r="E215" s="88"/>
      <c r="F215" s="88"/>
      <c r="G215" s="87" t="s">
        <v>969</v>
      </c>
      <c r="H215" s="87" t="s">
        <v>84</v>
      </c>
      <c r="I215" s="87" t="s">
        <v>943</v>
      </c>
      <c r="J215" s="87" t="s">
        <v>618</v>
      </c>
      <c r="K215" s="87" t="s">
        <v>549</v>
      </c>
      <c r="L215" s="87" t="s">
        <v>638</v>
      </c>
      <c r="M215" s="89">
        <v>137670</v>
      </c>
      <c r="N215" s="89">
        <v>512026</v>
      </c>
      <c r="O215" s="89">
        <v>155128</v>
      </c>
      <c r="P215" s="90">
        <v>804824</v>
      </c>
      <c r="R215" s="91"/>
    </row>
    <row r="216" spans="1:18" ht="20.100000000000001" customHeight="1" x14ac:dyDescent="0.25">
      <c r="A216" s="87">
        <v>1457</v>
      </c>
      <c r="B216" s="87" t="s">
        <v>970</v>
      </c>
      <c r="C216" s="88" t="s">
        <v>20</v>
      </c>
      <c r="D216" s="88"/>
      <c r="E216" s="88"/>
      <c r="F216" s="88"/>
      <c r="G216" s="87" t="s">
        <v>971</v>
      </c>
      <c r="H216" s="87" t="s">
        <v>84</v>
      </c>
      <c r="I216" s="87" t="s">
        <v>943</v>
      </c>
      <c r="J216" s="87" t="s">
        <v>944</v>
      </c>
      <c r="K216" s="87" t="s">
        <v>549</v>
      </c>
      <c r="L216" s="87" t="s">
        <v>638</v>
      </c>
      <c r="M216" s="89">
        <v>1562712</v>
      </c>
      <c r="N216" s="89">
        <v>2331550</v>
      </c>
      <c r="O216" s="89">
        <v>2302542</v>
      </c>
      <c r="P216" s="90">
        <v>6196804</v>
      </c>
      <c r="R216" s="91"/>
    </row>
    <row r="217" spans="1:18" ht="20.100000000000001" customHeight="1" x14ac:dyDescent="0.25">
      <c r="A217" s="87">
        <v>6872</v>
      </c>
      <c r="B217" s="87" t="s">
        <v>972</v>
      </c>
      <c r="C217" s="88"/>
      <c r="D217" s="88"/>
      <c r="E217" s="88" t="s">
        <v>601</v>
      </c>
      <c r="F217" s="88" t="s">
        <v>57</v>
      </c>
      <c r="G217" s="87" t="s">
        <v>292</v>
      </c>
      <c r="H217" s="87" t="s">
        <v>632</v>
      </c>
      <c r="I217" s="87" t="s">
        <v>292</v>
      </c>
      <c r="J217" s="87" t="s">
        <v>973</v>
      </c>
      <c r="K217" s="87" t="s">
        <v>549</v>
      </c>
      <c r="L217" s="87" t="s">
        <v>549</v>
      </c>
      <c r="M217" s="89">
        <v>929780</v>
      </c>
      <c r="N217" s="89">
        <v>813694</v>
      </c>
      <c r="O217" s="89">
        <v>1140416</v>
      </c>
      <c r="P217" s="90">
        <v>2883890</v>
      </c>
      <c r="R217" s="91"/>
    </row>
    <row r="218" spans="1:18" ht="20.100000000000001" customHeight="1" x14ac:dyDescent="0.25">
      <c r="A218" s="87">
        <v>6882</v>
      </c>
      <c r="B218" s="87" t="s">
        <v>974</v>
      </c>
      <c r="C218" s="88"/>
      <c r="D218" s="88"/>
      <c r="E218" s="88" t="s">
        <v>601</v>
      </c>
      <c r="F218" s="88" t="s">
        <v>57</v>
      </c>
      <c r="G218" s="87" t="s">
        <v>975</v>
      </c>
      <c r="H218" s="87" t="s">
        <v>632</v>
      </c>
      <c r="I218" s="87" t="s">
        <v>292</v>
      </c>
      <c r="J218" s="87" t="s">
        <v>633</v>
      </c>
      <c r="K218" s="87" t="s">
        <v>549</v>
      </c>
      <c r="L218" s="87" t="s">
        <v>549</v>
      </c>
      <c r="M218" s="89">
        <v>161254</v>
      </c>
      <c r="N218" s="89">
        <v>136066</v>
      </c>
      <c r="O218" s="89">
        <v>539098</v>
      </c>
      <c r="P218" s="90">
        <v>836418</v>
      </c>
      <c r="R218" s="91"/>
    </row>
    <row r="219" spans="1:18" ht="20.100000000000001" customHeight="1" x14ac:dyDescent="0.25">
      <c r="A219" s="87">
        <v>6888</v>
      </c>
      <c r="B219" s="87" t="s">
        <v>976</v>
      </c>
      <c r="C219" s="88"/>
      <c r="D219" s="88"/>
      <c r="E219" s="88" t="s">
        <v>601</v>
      </c>
      <c r="F219" s="88" t="s">
        <v>57</v>
      </c>
      <c r="G219" s="87" t="s">
        <v>977</v>
      </c>
      <c r="H219" s="87" t="s">
        <v>632</v>
      </c>
      <c r="I219" s="87" t="s">
        <v>292</v>
      </c>
      <c r="J219" s="87" t="s">
        <v>633</v>
      </c>
      <c r="K219" s="87" t="s">
        <v>549</v>
      </c>
      <c r="L219" s="87" t="s">
        <v>549</v>
      </c>
      <c r="M219" s="89">
        <v>1051252</v>
      </c>
      <c r="N219" s="89">
        <v>1088132</v>
      </c>
      <c r="O219" s="89">
        <v>1607188</v>
      </c>
      <c r="P219" s="90">
        <v>3746572</v>
      </c>
      <c r="R219" s="91"/>
    </row>
    <row r="220" spans="1:18" ht="20.100000000000001" customHeight="1" x14ac:dyDescent="0.25">
      <c r="A220" s="87">
        <v>7466</v>
      </c>
      <c r="B220" s="87" t="s">
        <v>978</v>
      </c>
      <c r="C220" s="88"/>
      <c r="D220" s="88"/>
      <c r="E220" s="88" t="s">
        <v>601</v>
      </c>
      <c r="F220" s="88" t="s">
        <v>57</v>
      </c>
      <c r="G220" s="87" t="s">
        <v>979</v>
      </c>
      <c r="H220" s="87" t="s">
        <v>632</v>
      </c>
      <c r="I220" s="87" t="s">
        <v>292</v>
      </c>
      <c r="J220" s="87" t="s">
        <v>637</v>
      </c>
      <c r="K220" s="87" t="s">
        <v>549</v>
      </c>
      <c r="L220" s="87" t="s">
        <v>549</v>
      </c>
      <c r="M220" s="89">
        <v>152800</v>
      </c>
      <c r="N220" s="89">
        <v>67002</v>
      </c>
      <c r="O220" s="89">
        <v>183152</v>
      </c>
      <c r="P220" s="90">
        <v>402954</v>
      </c>
      <c r="R220" s="91"/>
    </row>
    <row r="221" spans="1:18" ht="20.100000000000001" customHeight="1" x14ac:dyDescent="0.25">
      <c r="A221" s="87">
        <v>7286</v>
      </c>
      <c r="B221" s="87" t="s">
        <v>980</v>
      </c>
      <c r="C221" s="88"/>
      <c r="D221" s="88"/>
      <c r="E221" s="88" t="s">
        <v>601</v>
      </c>
      <c r="F221" s="88" t="s">
        <v>57</v>
      </c>
      <c r="G221" s="87" t="s">
        <v>981</v>
      </c>
      <c r="H221" s="87" t="s">
        <v>632</v>
      </c>
      <c r="I221" s="87" t="s">
        <v>327</v>
      </c>
      <c r="J221" s="87" t="s">
        <v>633</v>
      </c>
      <c r="K221" s="87" t="s">
        <v>549</v>
      </c>
      <c r="L221" s="87" t="s">
        <v>549</v>
      </c>
      <c r="M221" s="89">
        <v>15032</v>
      </c>
      <c r="N221" s="89">
        <v>22896</v>
      </c>
      <c r="O221" s="89">
        <v>9786</v>
      </c>
      <c r="P221" s="90">
        <v>47714</v>
      </c>
      <c r="R221" s="91"/>
    </row>
    <row r="222" spans="1:18" ht="20.100000000000001" customHeight="1" x14ac:dyDescent="0.25">
      <c r="A222" s="87">
        <v>7330</v>
      </c>
      <c r="B222" s="87" t="s">
        <v>982</v>
      </c>
      <c r="C222" s="88"/>
      <c r="D222" s="88"/>
      <c r="E222" s="88" t="s">
        <v>601</v>
      </c>
      <c r="F222" s="88" t="s">
        <v>57</v>
      </c>
      <c r="G222" s="87" t="s">
        <v>983</v>
      </c>
      <c r="H222" s="87" t="s">
        <v>632</v>
      </c>
      <c r="I222" s="87" t="s">
        <v>327</v>
      </c>
      <c r="J222" s="87" t="s">
        <v>633</v>
      </c>
      <c r="K222" s="87" t="s">
        <v>549</v>
      </c>
      <c r="L222" s="87" t="s">
        <v>549</v>
      </c>
      <c r="M222" s="89">
        <v>642</v>
      </c>
      <c r="N222" s="89">
        <v>422</v>
      </c>
      <c r="O222" s="89">
        <v>62</v>
      </c>
      <c r="P222" s="90">
        <v>1126</v>
      </c>
      <c r="R222" s="91"/>
    </row>
    <row r="223" spans="1:18" ht="20.100000000000001" customHeight="1" x14ac:dyDescent="0.25">
      <c r="A223" s="87">
        <v>7289</v>
      </c>
      <c r="B223" s="87" t="s">
        <v>984</v>
      </c>
      <c r="C223" s="88"/>
      <c r="D223" s="88"/>
      <c r="E223" s="88" t="s">
        <v>601</v>
      </c>
      <c r="F223" s="88" t="s">
        <v>57</v>
      </c>
      <c r="G223" s="87" t="s">
        <v>985</v>
      </c>
      <c r="H223" s="87" t="s">
        <v>632</v>
      </c>
      <c r="I223" s="87" t="s">
        <v>327</v>
      </c>
      <c r="J223" s="87" t="s">
        <v>633</v>
      </c>
      <c r="K223" s="87" t="s">
        <v>549</v>
      </c>
      <c r="L223" s="87" t="s">
        <v>549</v>
      </c>
      <c r="M223" s="89">
        <v>34556</v>
      </c>
      <c r="N223" s="89">
        <v>46988</v>
      </c>
      <c r="O223" s="89">
        <v>26658</v>
      </c>
      <c r="P223" s="90">
        <v>108202</v>
      </c>
      <c r="R223" s="91"/>
    </row>
    <row r="224" spans="1:18" ht="20.100000000000001" customHeight="1" x14ac:dyDescent="0.25">
      <c r="A224" s="87">
        <v>7006</v>
      </c>
      <c r="B224" s="87" t="s">
        <v>986</v>
      </c>
      <c r="C224" s="88"/>
      <c r="D224" s="88"/>
      <c r="E224" s="88" t="s">
        <v>601</v>
      </c>
      <c r="F224" s="88" t="s">
        <v>57</v>
      </c>
      <c r="G224" s="87" t="s">
        <v>987</v>
      </c>
      <c r="H224" s="87" t="s">
        <v>632</v>
      </c>
      <c r="I224" s="87" t="s">
        <v>327</v>
      </c>
      <c r="J224" s="87" t="s">
        <v>633</v>
      </c>
      <c r="K224" s="87" t="s">
        <v>549</v>
      </c>
      <c r="L224" s="87" t="s">
        <v>549</v>
      </c>
      <c r="M224" s="89">
        <v>5256</v>
      </c>
      <c r="N224" s="89">
        <v>6806</v>
      </c>
      <c r="O224" s="89">
        <v>2298</v>
      </c>
      <c r="P224" s="90">
        <v>14360</v>
      </c>
      <c r="R224" s="91"/>
    </row>
    <row r="225" spans="1:18" ht="20.100000000000001" customHeight="1" x14ac:dyDescent="0.25">
      <c r="A225" s="87">
        <v>7290</v>
      </c>
      <c r="B225" s="87" t="s">
        <v>988</v>
      </c>
      <c r="C225" s="88"/>
      <c r="D225" s="88"/>
      <c r="E225" s="88" t="s">
        <v>601</v>
      </c>
      <c r="F225" s="88" t="s">
        <v>57</v>
      </c>
      <c r="G225" s="87" t="s">
        <v>989</v>
      </c>
      <c r="H225" s="87" t="s">
        <v>632</v>
      </c>
      <c r="I225" s="87" t="s">
        <v>327</v>
      </c>
      <c r="J225" s="87" t="s">
        <v>633</v>
      </c>
      <c r="K225" s="87" t="s">
        <v>549</v>
      </c>
      <c r="L225" s="87" t="s">
        <v>549</v>
      </c>
      <c r="M225" s="89">
        <v>18</v>
      </c>
      <c r="N225" s="89">
        <v>104</v>
      </c>
      <c r="O225" s="89">
        <v>0</v>
      </c>
      <c r="P225" s="90">
        <v>122</v>
      </c>
      <c r="R225" s="91"/>
    </row>
    <row r="226" spans="1:18" ht="20.100000000000001" customHeight="1" x14ac:dyDescent="0.25">
      <c r="A226" s="87">
        <v>7292</v>
      </c>
      <c r="B226" s="87" t="s">
        <v>990</v>
      </c>
      <c r="C226" s="88"/>
      <c r="D226" s="88"/>
      <c r="E226" s="88" t="s">
        <v>601</v>
      </c>
      <c r="F226" s="88" t="s">
        <v>57</v>
      </c>
      <c r="G226" s="87" t="s">
        <v>991</v>
      </c>
      <c r="H226" s="87" t="s">
        <v>632</v>
      </c>
      <c r="I226" s="87" t="s">
        <v>327</v>
      </c>
      <c r="J226" s="87" t="s">
        <v>633</v>
      </c>
      <c r="K226" s="87" t="s">
        <v>549</v>
      </c>
      <c r="L226" s="87" t="s">
        <v>549</v>
      </c>
      <c r="M226" s="89">
        <v>7396</v>
      </c>
      <c r="N226" s="89">
        <v>8780</v>
      </c>
      <c r="O226" s="89">
        <v>7040</v>
      </c>
      <c r="P226" s="90">
        <v>23216</v>
      </c>
      <c r="R226" s="91"/>
    </row>
    <row r="227" spans="1:18" ht="20.100000000000001" customHeight="1" x14ac:dyDescent="0.25">
      <c r="A227" s="87">
        <v>7305</v>
      </c>
      <c r="B227" s="87" t="s">
        <v>992</v>
      </c>
      <c r="C227" s="88"/>
      <c r="D227" s="88"/>
      <c r="E227" s="88" t="s">
        <v>601</v>
      </c>
      <c r="F227" s="88" t="s">
        <v>57</v>
      </c>
      <c r="G227" s="87" t="s">
        <v>993</v>
      </c>
      <c r="H227" s="87" t="s">
        <v>632</v>
      </c>
      <c r="I227" s="87" t="s">
        <v>327</v>
      </c>
      <c r="J227" s="87" t="s">
        <v>633</v>
      </c>
      <c r="K227" s="87" t="s">
        <v>549</v>
      </c>
      <c r="L227" s="87" t="s">
        <v>549</v>
      </c>
      <c r="M227" s="89">
        <v>16224</v>
      </c>
      <c r="N227" s="89">
        <v>20560</v>
      </c>
      <c r="O227" s="89">
        <v>12424</v>
      </c>
      <c r="P227" s="90">
        <v>49208</v>
      </c>
      <c r="R227" s="91"/>
    </row>
    <row r="228" spans="1:18" ht="20.100000000000001" customHeight="1" x14ac:dyDescent="0.25">
      <c r="A228" s="87">
        <v>7316</v>
      </c>
      <c r="B228" s="87" t="s">
        <v>994</v>
      </c>
      <c r="C228" s="88"/>
      <c r="D228" s="88"/>
      <c r="E228" s="88" t="s">
        <v>601</v>
      </c>
      <c r="F228" s="88" t="s">
        <v>57</v>
      </c>
      <c r="G228" s="87" t="s">
        <v>995</v>
      </c>
      <c r="H228" s="87" t="s">
        <v>632</v>
      </c>
      <c r="I228" s="87" t="s">
        <v>327</v>
      </c>
      <c r="J228" s="87" t="s">
        <v>633</v>
      </c>
      <c r="K228" s="87" t="s">
        <v>549</v>
      </c>
      <c r="L228" s="87" t="s">
        <v>549</v>
      </c>
      <c r="M228" s="89">
        <v>12074</v>
      </c>
      <c r="N228" s="89">
        <v>19024</v>
      </c>
      <c r="O228" s="89">
        <v>19204</v>
      </c>
      <c r="P228" s="90">
        <v>50302</v>
      </c>
      <c r="R228" s="91"/>
    </row>
    <row r="229" spans="1:18" ht="20.100000000000001" customHeight="1" x14ac:dyDescent="0.25">
      <c r="A229" s="87">
        <v>7318</v>
      </c>
      <c r="B229" s="87" t="s">
        <v>996</v>
      </c>
      <c r="C229" s="88"/>
      <c r="D229" s="88"/>
      <c r="E229" s="88" t="s">
        <v>601</v>
      </c>
      <c r="F229" s="88" t="s">
        <v>57</v>
      </c>
      <c r="G229" s="87" t="s">
        <v>997</v>
      </c>
      <c r="H229" s="87" t="s">
        <v>632</v>
      </c>
      <c r="I229" s="87" t="s">
        <v>327</v>
      </c>
      <c r="J229" s="87" t="s">
        <v>633</v>
      </c>
      <c r="K229" s="87" t="s">
        <v>549</v>
      </c>
      <c r="L229" s="87" t="s">
        <v>549</v>
      </c>
      <c r="M229" s="89">
        <v>2904</v>
      </c>
      <c r="N229" s="89">
        <v>4808</v>
      </c>
      <c r="O229" s="89">
        <v>5638</v>
      </c>
      <c r="P229" s="90">
        <v>13350</v>
      </c>
      <c r="R229" s="91"/>
    </row>
    <row r="230" spans="1:18" ht="20.100000000000001" customHeight="1" x14ac:dyDescent="0.25">
      <c r="A230" s="87">
        <v>5397</v>
      </c>
      <c r="B230" s="87" t="s">
        <v>998</v>
      </c>
      <c r="C230" s="88" t="s">
        <v>20</v>
      </c>
      <c r="D230" s="88"/>
      <c r="E230" s="88"/>
      <c r="F230" s="88"/>
      <c r="G230" s="87" t="s">
        <v>999</v>
      </c>
      <c r="H230" s="87" t="s">
        <v>84</v>
      </c>
      <c r="I230" s="87" t="s">
        <v>1000</v>
      </c>
      <c r="J230" s="87" t="s">
        <v>944</v>
      </c>
      <c r="K230" s="87" t="s">
        <v>549</v>
      </c>
      <c r="L230" s="87" t="s">
        <v>638</v>
      </c>
      <c r="M230" s="89">
        <v>258736</v>
      </c>
      <c r="N230" s="89">
        <v>386864</v>
      </c>
      <c r="O230" s="89">
        <v>327412</v>
      </c>
      <c r="P230" s="90">
        <v>973012</v>
      </c>
      <c r="R230" s="91"/>
    </row>
    <row r="231" spans="1:18" ht="20.100000000000001" customHeight="1" x14ac:dyDescent="0.25">
      <c r="A231" s="87">
        <v>5046</v>
      </c>
      <c r="B231" s="87" t="s">
        <v>1001</v>
      </c>
      <c r="C231" s="88" t="s">
        <v>20</v>
      </c>
      <c r="D231" s="88"/>
      <c r="E231" s="88"/>
      <c r="F231" s="88"/>
      <c r="G231" s="87" t="s">
        <v>1002</v>
      </c>
      <c r="H231" s="87" t="s">
        <v>84</v>
      </c>
      <c r="I231" s="87" t="s">
        <v>1000</v>
      </c>
      <c r="J231" s="87" t="s">
        <v>605</v>
      </c>
      <c r="K231" s="87" t="s">
        <v>549</v>
      </c>
      <c r="L231" s="87" t="s">
        <v>638</v>
      </c>
      <c r="M231" s="89">
        <v>663246</v>
      </c>
      <c r="N231" s="89">
        <v>799042</v>
      </c>
      <c r="O231" s="89">
        <v>1314816</v>
      </c>
      <c r="P231" s="90">
        <v>2777104</v>
      </c>
      <c r="R231" s="91"/>
    </row>
    <row r="232" spans="1:18" ht="20.100000000000001" customHeight="1" x14ac:dyDescent="0.25">
      <c r="A232" s="87">
        <v>5063</v>
      </c>
      <c r="B232" s="87" t="s">
        <v>1003</v>
      </c>
      <c r="C232" s="88" t="s">
        <v>20</v>
      </c>
      <c r="D232" s="88"/>
      <c r="E232" s="88"/>
      <c r="F232" s="88"/>
      <c r="G232" s="87" t="s">
        <v>1004</v>
      </c>
      <c r="H232" s="87" t="s">
        <v>84</v>
      </c>
      <c r="I232" s="87" t="s">
        <v>1000</v>
      </c>
      <c r="J232" s="87" t="s">
        <v>605</v>
      </c>
      <c r="K232" s="87" t="s">
        <v>549</v>
      </c>
      <c r="L232" s="87" t="s">
        <v>638</v>
      </c>
      <c r="M232" s="89">
        <v>290970</v>
      </c>
      <c r="N232" s="89">
        <v>296694</v>
      </c>
      <c r="O232" s="89">
        <v>351466</v>
      </c>
      <c r="P232" s="90">
        <v>939130</v>
      </c>
      <c r="R232" s="91"/>
    </row>
    <row r="233" spans="1:18" ht="20.100000000000001" customHeight="1" x14ac:dyDescent="0.25">
      <c r="A233" s="87">
        <v>5401</v>
      </c>
      <c r="B233" s="87" t="s">
        <v>1005</v>
      </c>
      <c r="C233" s="88" t="s">
        <v>20</v>
      </c>
      <c r="D233" s="88"/>
      <c r="E233" s="88"/>
      <c r="F233" s="88"/>
      <c r="G233" s="87" t="s">
        <v>1006</v>
      </c>
      <c r="H233" s="87" t="s">
        <v>84</v>
      </c>
      <c r="I233" s="87" t="s">
        <v>1000</v>
      </c>
      <c r="J233" s="87" t="s">
        <v>548</v>
      </c>
      <c r="K233" s="87" t="s">
        <v>549</v>
      </c>
      <c r="L233" s="87" t="s">
        <v>638</v>
      </c>
      <c r="M233" s="89">
        <v>26318</v>
      </c>
      <c r="N233" s="89">
        <v>23328</v>
      </c>
      <c r="O233" s="89">
        <v>33016</v>
      </c>
      <c r="P233" s="90">
        <v>82662</v>
      </c>
      <c r="R233" s="91"/>
    </row>
    <row r="234" spans="1:18" ht="20.100000000000001" customHeight="1" x14ac:dyDescent="0.25">
      <c r="A234" s="87">
        <v>5096</v>
      </c>
      <c r="B234" s="87" t="s">
        <v>1007</v>
      </c>
      <c r="C234" s="88" t="s">
        <v>20</v>
      </c>
      <c r="D234" s="88"/>
      <c r="E234" s="88"/>
      <c r="F234" s="88"/>
      <c r="G234" s="87" t="s">
        <v>1008</v>
      </c>
      <c r="H234" s="87" t="s">
        <v>84</v>
      </c>
      <c r="I234" s="87" t="s">
        <v>1000</v>
      </c>
      <c r="J234" s="87" t="s">
        <v>605</v>
      </c>
      <c r="K234" s="87" t="s">
        <v>549</v>
      </c>
      <c r="L234" s="87" t="s">
        <v>638</v>
      </c>
      <c r="M234" s="89">
        <v>97574</v>
      </c>
      <c r="N234" s="89">
        <v>80282</v>
      </c>
      <c r="O234" s="89">
        <v>319392</v>
      </c>
      <c r="P234" s="90">
        <v>497248</v>
      </c>
      <c r="R234" s="91"/>
    </row>
    <row r="235" spans="1:18" ht="20.100000000000001" customHeight="1" x14ac:dyDescent="0.25">
      <c r="A235" s="87">
        <v>5064</v>
      </c>
      <c r="B235" s="87" t="s">
        <v>1009</v>
      </c>
      <c r="C235" s="88" t="s">
        <v>20</v>
      </c>
      <c r="D235" s="88"/>
      <c r="E235" s="88"/>
      <c r="F235" s="88"/>
      <c r="G235" s="87" t="s">
        <v>1010</v>
      </c>
      <c r="H235" s="87" t="s">
        <v>84</v>
      </c>
      <c r="I235" s="87" t="s">
        <v>1000</v>
      </c>
      <c r="J235" s="87" t="s">
        <v>605</v>
      </c>
      <c r="K235" s="87" t="s">
        <v>549</v>
      </c>
      <c r="L235" s="87" t="s">
        <v>638</v>
      </c>
      <c r="M235" s="89">
        <v>1987380</v>
      </c>
      <c r="N235" s="89">
        <v>3191462</v>
      </c>
      <c r="O235" s="89">
        <v>3353180</v>
      </c>
      <c r="P235" s="90">
        <v>8532022</v>
      </c>
      <c r="R235" s="91"/>
    </row>
    <row r="236" spans="1:18" ht="20.100000000000001" customHeight="1" x14ac:dyDescent="0.25">
      <c r="A236" s="87">
        <v>5098</v>
      </c>
      <c r="B236" s="87" t="s">
        <v>1011</v>
      </c>
      <c r="C236" s="88" t="s">
        <v>20</v>
      </c>
      <c r="D236" s="88"/>
      <c r="E236" s="88"/>
      <c r="F236" s="88"/>
      <c r="G236" s="87" t="s">
        <v>1012</v>
      </c>
      <c r="H236" s="87" t="s">
        <v>84</v>
      </c>
      <c r="I236" s="87" t="s">
        <v>1000</v>
      </c>
      <c r="J236" s="87" t="s">
        <v>605</v>
      </c>
      <c r="K236" s="87" t="s">
        <v>549</v>
      </c>
      <c r="L236" s="87" t="s">
        <v>638</v>
      </c>
      <c r="M236" s="89">
        <v>208422</v>
      </c>
      <c r="N236" s="89">
        <v>100836</v>
      </c>
      <c r="O236" s="89">
        <v>611280</v>
      </c>
      <c r="P236" s="90">
        <v>920538</v>
      </c>
      <c r="R236" s="91"/>
    </row>
    <row r="237" spans="1:18" ht="20.100000000000001" customHeight="1" x14ac:dyDescent="0.25">
      <c r="A237" s="87">
        <v>5099</v>
      </c>
      <c r="B237" s="87" t="s">
        <v>1013</v>
      </c>
      <c r="C237" s="88" t="s">
        <v>20</v>
      </c>
      <c r="D237" s="88"/>
      <c r="E237" s="88"/>
      <c r="F237" s="88"/>
      <c r="G237" s="87" t="s">
        <v>1014</v>
      </c>
      <c r="H237" s="87" t="s">
        <v>84</v>
      </c>
      <c r="I237" s="87" t="s">
        <v>1000</v>
      </c>
      <c r="J237" s="87" t="s">
        <v>605</v>
      </c>
      <c r="K237" s="87" t="s">
        <v>549</v>
      </c>
      <c r="L237" s="87" t="s">
        <v>638</v>
      </c>
      <c r="M237" s="89">
        <v>348504</v>
      </c>
      <c r="N237" s="89">
        <v>307362</v>
      </c>
      <c r="O237" s="89">
        <v>537866</v>
      </c>
      <c r="P237" s="90">
        <v>1193732</v>
      </c>
      <c r="R237" s="91"/>
    </row>
    <row r="238" spans="1:18" ht="20.100000000000001" customHeight="1" x14ac:dyDescent="0.25">
      <c r="A238" s="87">
        <v>5048</v>
      </c>
      <c r="B238" s="87" t="s">
        <v>1015</v>
      </c>
      <c r="C238" s="88" t="s">
        <v>20</v>
      </c>
      <c r="D238" s="88"/>
      <c r="E238" s="88"/>
      <c r="F238" s="88"/>
      <c r="G238" s="87" t="s">
        <v>1016</v>
      </c>
      <c r="H238" s="87" t="s">
        <v>84</v>
      </c>
      <c r="I238" s="87" t="s">
        <v>1000</v>
      </c>
      <c r="J238" s="87" t="s">
        <v>605</v>
      </c>
      <c r="K238" s="87" t="s">
        <v>549</v>
      </c>
      <c r="L238" s="87" t="s">
        <v>638</v>
      </c>
      <c r="M238" s="89">
        <v>302068</v>
      </c>
      <c r="N238" s="89">
        <v>282746</v>
      </c>
      <c r="O238" s="89">
        <v>572426</v>
      </c>
      <c r="P238" s="90">
        <v>1157240</v>
      </c>
      <c r="R238" s="91"/>
    </row>
    <row r="239" spans="1:18" ht="20.100000000000001" customHeight="1" x14ac:dyDescent="0.25">
      <c r="A239" s="87">
        <v>5356</v>
      </c>
      <c r="B239" s="87" t="s">
        <v>1017</v>
      </c>
      <c r="C239" s="88" t="s">
        <v>20</v>
      </c>
      <c r="D239" s="88"/>
      <c r="E239" s="88"/>
      <c r="F239" s="88"/>
      <c r="G239" s="87" t="s">
        <v>1018</v>
      </c>
      <c r="H239" s="87" t="s">
        <v>84</v>
      </c>
      <c r="I239" s="87" t="s">
        <v>1000</v>
      </c>
      <c r="J239" s="87" t="s">
        <v>944</v>
      </c>
      <c r="K239" s="87" t="s">
        <v>549</v>
      </c>
      <c r="L239" s="87" t="s">
        <v>638</v>
      </c>
      <c r="M239" s="89">
        <v>840560</v>
      </c>
      <c r="N239" s="89">
        <v>1248696</v>
      </c>
      <c r="O239" s="89">
        <v>1557434</v>
      </c>
      <c r="P239" s="90">
        <v>3646690</v>
      </c>
      <c r="R239" s="91"/>
    </row>
    <row r="240" spans="1:18" ht="20.100000000000001" customHeight="1" x14ac:dyDescent="0.25">
      <c r="A240" s="87">
        <v>5056</v>
      </c>
      <c r="B240" s="87" t="s">
        <v>1019</v>
      </c>
      <c r="C240" s="88" t="s">
        <v>20</v>
      </c>
      <c r="D240" s="88"/>
      <c r="E240" s="88"/>
      <c r="F240" s="88"/>
      <c r="G240" s="87" t="s">
        <v>1020</v>
      </c>
      <c r="H240" s="87" t="s">
        <v>84</v>
      </c>
      <c r="I240" s="87" t="s">
        <v>1000</v>
      </c>
      <c r="J240" s="87" t="s">
        <v>605</v>
      </c>
      <c r="K240" s="87" t="s">
        <v>549</v>
      </c>
      <c r="L240" s="87" t="s">
        <v>638</v>
      </c>
      <c r="M240" s="89">
        <v>201540</v>
      </c>
      <c r="N240" s="89">
        <v>182742</v>
      </c>
      <c r="O240" s="89">
        <v>230412</v>
      </c>
      <c r="P240" s="90">
        <v>614694</v>
      </c>
      <c r="R240" s="91"/>
    </row>
    <row r="241" spans="1:18" ht="20.100000000000001" customHeight="1" x14ac:dyDescent="0.25">
      <c r="A241" s="87">
        <v>5049</v>
      </c>
      <c r="B241" s="87" t="s">
        <v>1021</v>
      </c>
      <c r="C241" s="88" t="s">
        <v>20</v>
      </c>
      <c r="D241" s="88"/>
      <c r="E241" s="88"/>
      <c r="F241" s="88"/>
      <c r="G241" s="87" t="s">
        <v>1022</v>
      </c>
      <c r="H241" s="87" t="s">
        <v>84</v>
      </c>
      <c r="I241" s="87" t="s">
        <v>1000</v>
      </c>
      <c r="J241" s="87" t="s">
        <v>605</v>
      </c>
      <c r="K241" s="87" t="s">
        <v>549</v>
      </c>
      <c r="L241" s="87" t="s">
        <v>638</v>
      </c>
      <c r="M241" s="89">
        <v>294030</v>
      </c>
      <c r="N241" s="89">
        <v>277490</v>
      </c>
      <c r="O241" s="89">
        <v>629314</v>
      </c>
      <c r="P241" s="90">
        <v>1200834</v>
      </c>
      <c r="R241" s="91"/>
    </row>
    <row r="242" spans="1:18" ht="20.100000000000001" customHeight="1" x14ac:dyDescent="0.25">
      <c r="A242" s="87">
        <v>5135</v>
      </c>
      <c r="B242" s="87" t="s">
        <v>1023</v>
      </c>
      <c r="C242" s="88" t="s">
        <v>20</v>
      </c>
      <c r="D242" s="88"/>
      <c r="E242" s="88"/>
      <c r="F242" s="88"/>
      <c r="G242" s="87" t="s">
        <v>1024</v>
      </c>
      <c r="H242" s="87" t="s">
        <v>84</v>
      </c>
      <c r="I242" s="87" t="s">
        <v>1000</v>
      </c>
      <c r="J242" s="87" t="s">
        <v>605</v>
      </c>
      <c r="K242" s="87" t="s">
        <v>549</v>
      </c>
      <c r="L242" s="87" t="s">
        <v>638</v>
      </c>
      <c r="M242" s="89">
        <v>316724</v>
      </c>
      <c r="N242" s="89">
        <v>263880</v>
      </c>
      <c r="O242" s="89">
        <v>647224</v>
      </c>
      <c r="P242" s="90">
        <v>1227828</v>
      </c>
      <c r="R242" s="91"/>
    </row>
    <row r="243" spans="1:18" ht="20.100000000000001" customHeight="1" x14ac:dyDescent="0.25">
      <c r="A243" s="87">
        <v>5050</v>
      </c>
      <c r="B243" s="87" t="s">
        <v>1025</v>
      </c>
      <c r="C243" s="88" t="s">
        <v>20</v>
      </c>
      <c r="D243" s="88"/>
      <c r="E243" s="88"/>
      <c r="F243" s="88"/>
      <c r="G243" s="87" t="s">
        <v>1026</v>
      </c>
      <c r="H243" s="87" t="s">
        <v>84</v>
      </c>
      <c r="I243" s="87" t="s">
        <v>1000</v>
      </c>
      <c r="J243" s="87" t="s">
        <v>605</v>
      </c>
      <c r="K243" s="87" t="s">
        <v>549</v>
      </c>
      <c r="L243" s="87" t="s">
        <v>638</v>
      </c>
      <c r="M243" s="89">
        <v>305824</v>
      </c>
      <c r="N243" s="89">
        <v>273734</v>
      </c>
      <c r="O243" s="89">
        <v>586940</v>
      </c>
      <c r="P243" s="90">
        <v>1166498</v>
      </c>
      <c r="R243" s="91"/>
    </row>
    <row r="244" spans="1:18" ht="20.100000000000001" customHeight="1" x14ac:dyDescent="0.25">
      <c r="A244" s="87">
        <v>5080</v>
      </c>
      <c r="B244" s="87" t="s">
        <v>1027</v>
      </c>
      <c r="C244" s="88" t="s">
        <v>20</v>
      </c>
      <c r="D244" s="88"/>
      <c r="E244" s="88"/>
      <c r="F244" s="88"/>
      <c r="G244" s="87" t="s">
        <v>1028</v>
      </c>
      <c r="H244" s="87" t="s">
        <v>84</v>
      </c>
      <c r="I244" s="87" t="s">
        <v>1000</v>
      </c>
      <c r="J244" s="87" t="s">
        <v>605</v>
      </c>
      <c r="K244" s="87" t="s">
        <v>549</v>
      </c>
      <c r="L244" s="87" t="s">
        <v>638</v>
      </c>
      <c r="M244" s="89">
        <v>311058</v>
      </c>
      <c r="N244" s="89">
        <v>327134</v>
      </c>
      <c r="O244" s="89">
        <v>439176</v>
      </c>
      <c r="P244" s="90">
        <v>1077368</v>
      </c>
      <c r="R244" s="91"/>
    </row>
    <row r="245" spans="1:18" ht="20.100000000000001" customHeight="1" x14ac:dyDescent="0.25">
      <c r="A245" s="87">
        <v>5109</v>
      </c>
      <c r="B245" s="87" t="s">
        <v>1029</v>
      </c>
      <c r="C245" s="88" t="s">
        <v>20</v>
      </c>
      <c r="D245" s="88"/>
      <c r="E245" s="88"/>
      <c r="F245" s="88"/>
      <c r="G245" s="87" t="s">
        <v>1030</v>
      </c>
      <c r="H245" s="87" t="s">
        <v>84</v>
      </c>
      <c r="I245" s="87" t="s">
        <v>1000</v>
      </c>
      <c r="J245" s="87" t="s">
        <v>605</v>
      </c>
      <c r="K245" s="87" t="s">
        <v>549</v>
      </c>
      <c r="L245" s="87" t="s">
        <v>638</v>
      </c>
      <c r="M245" s="89">
        <v>70926</v>
      </c>
      <c r="N245" s="89">
        <v>52214</v>
      </c>
      <c r="O245" s="89">
        <v>149592</v>
      </c>
      <c r="P245" s="90">
        <v>272732</v>
      </c>
      <c r="R245" s="91"/>
    </row>
    <row r="246" spans="1:18" ht="20.100000000000001" customHeight="1" x14ac:dyDescent="0.25">
      <c r="A246" s="87">
        <v>5058</v>
      </c>
      <c r="B246" s="87" t="s">
        <v>1031</v>
      </c>
      <c r="C246" s="88" t="s">
        <v>20</v>
      </c>
      <c r="D246" s="88"/>
      <c r="E246" s="88"/>
      <c r="F246" s="88"/>
      <c r="G246" s="87" t="s">
        <v>1032</v>
      </c>
      <c r="H246" s="87" t="s">
        <v>84</v>
      </c>
      <c r="I246" s="87" t="s">
        <v>1000</v>
      </c>
      <c r="J246" s="87" t="s">
        <v>605</v>
      </c>
      <c r="K246" s="87" t="s">
        <v>549</v>
      </c>
      <c r="L246" s="87" t="s">
        <v>638</v>
      </c>
      <c r="M246" s="89">
        <v>229488</v>
      </c>
      <c r="N246" s="89">
        <v>223662</v>
      </c>
      <c r="O246" s="89">
        <v>335346</v>
      </c>
      <c r="P246" s="90">
        <v>788496</v>
      </c>
      <c r="R246" s="91"/>
    </row>
    <row r="247" spans="1:18" ht="20.100000000000001" customHeight="1" x14ac:dyDescent="0.25">
      <c r="A247" s="87">
        <v>5122</v>
      </c>
      <c r="B247" s="87" t="s">
        <v>1033</v>
      </c>
      <c r="C247" s="88" t="s">
        <v>20</v>
      </c>
      <c r="D247" s="88"/>
      <c r="E247" s="88"/>
      <c r="F247" s="88"/>
      <c r="G247" s="87" t="s">
        <v>1034</v>
      </c>
      <c r="H247" s="87" t="s">
        <v>84</v>
      </c>
      <c r="I247" s="87" t="s">
        <v>1000</v>
      </c>
      <c r="J247" s="87" t="s">
        <v>605</v>
      </c>
      <c r="K247" s="87" t="s">
        <v>549</v>
      </c>
      <c r="L247" s="87" t="s">
        <v>638</v>
      </c>
      <c r="M247" s="89">
        <v>1178930</v>
      </c>
      <c r="N247" s="89">
        <v>1813676</v>
      </c>
      <c r="O247" s="89">
        <v>2162410</v>
      </c>
      <c r="P247" s="90">
        <v>5155016</v>
      </c>
      <c r="R247" s="91"/>
    </row>
    <row r="248" spans="1:18" ht="20.100000000000001" customHeight="1" x14ac:dyDescent="0.25">
      <c r="A248" s="87">
        <v>5072</v>
      </c>
      <c r="B248" s="87" t="s">
        <v>1035</v>
      </c>
      <c r="C248" s="88" t="s">
        <v>20</v>
      </c>
      <c r="D248" s="88"/>
      <c r="E248" s="88"/>
      <c r="F248" s="88"/>
      <c r="G248" s="87" t="s">
        <v>1036</v>
      </c>
      <c r="H248" s="87" t="s">
        <v>84</v>
      </c>
      <c r="I248" s="87" t="s">
        <v>1000</v>
      </c>
      <c r="J248" s="87" t="s">
        <v>605</v>
      </c>
      <c r="K248" s="87" t="s">
        <v>549</v>
      </c>
      <c r="L248" s="87" t="s">
        <v>638</v>
      </c>
      <c r="M248" s="89">
        <v>421120</v>
      </c>
      <c r="N248" s="89">
        <v>573912</v>
      </c>
      <c r="O248" s="89">
        <v>776280</v>
      </c>
      <c r="P248" s="90">
        <v>1771312</v>
      </c>
      <c r="R248" s="91"/>
    </row>
    <row r="249" spans="1:18" ht="20.100000000000001" customHeight="1" x14ac:dyDescent="0.25">
      <c r="A249" s="87">
        <v>5378</v>
      </c>
      <c r="B249" s="87" t="s">
        <v>1037</v>
      </c>
      <c r="C249" s="88" t="s">
        <v>20</v>
      </c>
      <c r="D249" s="88"/>
      <c r="E249" s="88"/>
      <c r="F249" s="88"/>
      <c r="G249" s="87" t="s">
        <v>1038</v>
      </c>
      <c r="H249" s="87" t="s">
        <v>84</v>
      </c>
      <c r="I249" s="87" t="s">
        <v>1000</v>
      </c>
      <c r="J249" s="87" t="s">
        <v>944</v>
      </c>
      <c r="K249" s="87" t="s">
        <v>549</v>
      </c>
      <c r="L249" s="87" t="s">
        <v>638</v>
      </c>
      <c r="M249" s="89">
        <v>171978</v>
      </c>
      <c r="N249" s="89">
        <v>289932</v>
      </c>
      <c r="O249" s="89">
        <v>235036</v>
      </c>
      <c r="P249" s="90">
        <v>696946</v>
      </c>
      <c r="R249" s="91"/>
    </row>
    <row r="250" spans="1:18" ht="20.100000000000001" customHeight="1" x14ac:dyDescent="0.25">
      <c r="A250" s="87">
        <v>5123</v>
      </c>
      <c r="B250" s="87" t="s">
        <v>1039</v>
      </c>
      <c r="C250" s="88" t="s">
        <v>20</v>
      </c>
      <c r="D250" s="88"/>
      <c r="E250" s="88"/>
      <c r="F250" s="88"/>
      <c r="G250" s="87" t="s">
        <v>1040</v>
      </c>
      <c r="H250" s="87" t="s">
        <v>84</v>
      </c>
      <c r="I250" s="87" t="s">
        <v>1000</v>
      </c>
      <c r="J250" s="87" t="s">
        <v>605</v>
      </c>
      <c r="K250" s="87" t="s">
        <v>549</v>
      </c>
      <c r="L250" s="87" t="s">
        <v>638</v>
      </c>
      <c r="M250" s="89">
        <v>564650</v>
      </c>
      <c r="N250" s="89">
        <v>547128</v>
      </c>
      <c r="O250" s="89">
        <v>1161706</v>
      </c>
      <c r="P250" s="90">
        <v>2273484</v>
      </c>
      <c r="R250" s="91"/>
    </row>
    <row r="251" spans="1:18" ht="20.100000000000001" customHeight="1" x14ac:dyDescent="0.25">
      <c r="A251" s="87">
        <v>5083</v>
      </c>
      <c r="B251" s="87" t="s">
        <v>1041</v>
      </c>
      <c r="C251" s="88" t="s">
        <v>20</v>
      </c>
      <c r="D251" s="88"/>
      <c r="E251" s="88"/>
      <c r="F251" s="88"/>
      <c r="G251" s="87" t="s">
        <v>1042</v>
      </c>
      <c r="H251" s="87" t="s">
        <v>84</v>
      </c>
      <c r="I251" s="87" t="s">
        <v>1000</v>
      </c>
      <c r="J251" s="87" t="s">
        <v>548</v>
      </c>
      <c r="K251" s="87" t="s">
        <v>549</v>
      </c>
      <c r="L251" s="87" t="s">
        <v>638</v>
      </c>
      <c r="M251" s="89">
        <v>73222</v>
      </c>
      <c r="N251" s="89">
        <v>58858</v>
      </c>
      <c r="O251" s="89">
        <v>64328</v>
      </c>
      <c r="P251" s="90">
        <v>196408</v>
      </c>
      <c r="R251" s="91"/>
    </row>
    <row r="252" spans="1:18" ht="20.100000000000001" customHeight="1" x14ac:dyDescent="0.25">
      <c r="A252" s="87">
        <v>5084</v>
      </c>
      <c r="B252" s="87" t="s">
        <v>1043</v>
      </c>
      <c r="C252" s="88" t="s">
        <v>20</v>
      </c>
      <c r="D252" s="88"/>
      <c r="E252" s="88"/>
      <c r="F252" s="88"/>
      <c r="G252" s="87" t="s">
        <v>1044</v>
      </c>
      <c r="H252" s="87" t="s">
        <v>84</v>
      </c>
      <c r="I252" s="87" t="s">
        <v>1000</v>
      </c>
      <c r="J252" s="87" t="s">
        <v>605</v>
      </c>
      <c r="K252" s="87" t="s">
        <v>549</v>
      </c>
      <c r="L252" s="87" t="s">
        <v>638</v>
      </c>
      <c r="M252" s="89">
        <v>413994</v>
      </c>
      <c r="N252" s="89">
        <v>382656</v>
      </c>
      <c r="O252" s="89">
        <v>836488</v>
      </c>
      <c r="P252" s="90">
        <v>1633138</v>
      </c>
      <c r="R252" s="91"/>
    </row>
    <row r="253" spans="1:18" ht="20.100000000000001" customHeight="1" x14ac:dyDescent="0.25">
      <c r="A253" s="87">
        <v>5073</v>
      </c>
      <c r="B253" s="87" t="s">
        <v>1045</v>
      </c>
      <c r="C253" s="88" t="s">
        <v>20</v>
      </c>
      <c r="D253" s="88"/>
      <c r="E253" s="88"/>
      <c r="F253" s="88"/>
      <c r="G253" s="87" t="s">
        <v>1046</v>
      </c>
      <c r="H253" s="87" t="s">
        <v>84</v>
      </c>
      <c r="I253" s="87" t="s">
        <v>1000</v>
      </c>
      <c r="J253" s="87" t="s">
        <v>605</v>
      </c>
      <c r="K253" s="87" t="s">
        <v>549</v>
      </c>
      <c r="L253" s="87" t="s">
        <v>638</v>
      </c>
      <c r="M253" s="89">
        <v>413938</v>
      </c>
      <c r="N253" s="89">
        <v>490674</v>
      </c>
      <c r="O253" s="89">
        <v>897804</v>
      </c>
      <c r="P253" s="90">
        <v>1802416</v>
      </c>
      <c r="R253" s="91"/>
    </row>
    <row r="254" spans="1:18" ht="20.100000000000001" customHeight="1" x14ac:dyDescent="0.25">
      <c r="A254" s="87">
        <v>5155</v>
      </c>
      <c r="B254" s="87" t="s">
        <v>1047</v>
      </c>
      <c r="C254" s="88" t="s">
        <v>20</v>
      </c>
      <c r="D254" s="88"/>
      <c r="E254" s="88"/>
      <c r="F254" s="88"/>
      <c r="G254" s="87" t="s">
        <v>1048</v>
      </c>
      <c r="H254" s="87" t="s">
        <v>84</v>
      </c>
      <c r="I254" s="87" t="s">
        <v>1000</v>
      </c>
      <c r="J254" s="87" t="s">
        <v>605</v>
      </c>
      <c r="K254" s="87" t="s">
        <v>549</v>
      </c>
      <c r="L254" s="87" t="s">
        <v>638</v>
      </c>
      <c r="M254" s="89">
        <v>85712</v>
      </c>
      <c r="N254" s="89">
        <v>57192</v>
      </c>
      <c r="O254" s="89">
        <v>97840</v>
      </c>
      <c r="P254" s="90">
        <v>240744</v>
      </c>
      <c r="R254" s="91"/>
    </row>
    <row r="255" spans="1:18" ht="20.100000000000001" customHeight="1" x14ac:dyDescent="0.25">
      <c r="A255" s="87">
        <v>5054</v>
      </c>
      <c r="B255" s="87" t="s">
        <v>1049</v>
      </c>
      <c r="C255" s="88" t="s">
        <v>20</v>
      </c>
      <c r="D255" s="88"/>
      <c r="E255" s="88"/>
      <c r="F255" s="88"/>
      <c r="G255" s="87" t="s">
        <v>1050</v>
      </c>
      <c r="H255" s="87" t="s">
        <v>84</v>
      </c>
      <c r="I255" s="87" t="s">
        <v>1000</v>
      </c>
      <c r="J255" s="87" t="s">
        <v>605</v>
      </c>
      <c r="K255" s="87" t="s">
        <v>549</v>
      </c>
      <c r="L255" s="87" t="s">
        <v>638</v>
      </c>
      <c r="M255" s="89">
        <v>281668</v>
      </c>
      <c r="N255" s="89">
        <v>246540</v>
      </c>
      <c r="O255" s="89">
        <v>411580</v>
      </c>
      <c r="P255" s="90">
        <v>939788</v>
      </c>
      <c r="R255" s="91"/>
    </row>
    <row r="256" spans="1:18" ht="20.100000000000001" customHeight="1" x14ac:dyDescent="0.25">
      <c r="A256" s="87">
        <v>1198</v>
      </c>
      <c r="B256" s="87" t="s">
        <v>1051</v>
      </c>
      <c r="C256" s="88"/>
      <c r="D256" s="88" t="s">
        <v>66</v>
      </c>
      <c r="E256" s="88"/>
      <c r="F256" s="88"/>
      <c r="G256" s="87" t="s">
        <v>1052</v>
      </c>
      <c r="H256" s="87" t="s">
        <v>137</v>
      </c>
      <c r="I256" s="87" t="s">
        <v>215</v>
      </c>
      <c r="J256" s="87" t="s">
        <v>623</v>
      </c>
      <c r="K256" s="87" t="s">
        <v>549</v>
      </c>
      <c r="L256" s="87" t="s">
        <v>549</v>
      </c>
      <c r="M256" s="89">
        <v>68194</v>
      </c>
      <c r="N256" s="89">
        <v>32384</v>
      </c>
      <c r="O256" s="89">
        <v>87958</v>
      </c>
      <c r="P256" s="90">
        <v>188536</v>
      </c>
      <c r="R256" s="91"/>
    </row>
    <row r="257" spans="1:18" ht="20.100000000000001" customHeight="1" x14ac:dyDescent="0.25">
      <c r="A257" s="87">
        <v>1096</v>
      </c>
      <c r="B257" s="87" t="s">
        <v>1053</v>
      </c>
      <c r="C257" s="88"/>
      <c r="D257" s="88" t="s">
        <v>66</v>
      </c>
      <c r="E257" s="88"/>
      <c r="F257" s="88"/>
      <c r="G257" s="87" t="s">
        <v>1054</v>
      </c>
      <c r="H257" s="87" t="s">
        <v>137</v>
      </c>
      <c r="I257" s="87" t="s">
        <v>215</v>
      </c>
      <c r="J257" s="87" t="s">
        <v>623</v>
      </c>
      <c r="K257" s="87" t="s">
        <v>549</v>
      </c>
      <c r="L257" s="87" t="s">
        <v>549</v>
      </c>
      <c r="M257" s="89">
        <v>90996</v>
      </c>
      <c r="N257" s="89">
        <v>70762</v>
      </c>
      <c r="O257" s="89">
        <v>123578</v>
      </c>
      <c r="P257" s="90">
        <v>285336</v>
      </c>
      <c r="R257" s="91"/>
    </row>
    <row r="258" spans="1:18" ht="20.100000000000001" customHeight="1" x14ac:dyDescent="0.25">
      <c r="A258" s="87">
        <v>4715</v>
      </c>
      <c r="B258" s="87" t="s">
        <v>1055</v>
      </c>
      <c r="C258" s="88"/>
      <c r="D258" s="88" t="s">
        <v>66</v>
      </c>
      <c r="E258" s="88"/>
      <c r="F258" s="88"/>
      <c r="G258" s="87" t="s">
        <v>215</v>
      </c>
      <c r="H258" s="87" t="s">
        <v>137</v>
      </c>
      <c r="I258" s="87" t="s">
        <v>215</v>
      </c>
      <c r="J258" s="87" t="s">
        <v>623</v>
      </c>
      <c r="K258" s="87" t="s">
        <v>549</v>
      </c>
      <c r="L258" s="87" t="s">
        <v>549</v>
      </c>
      <c r="M258" s="89">
        <v>215032</v>
      </c>
      <c r="N258" s="89">
        <v>106410</v>
      </c>
      <c r="O258" s="89">
        <v>322908</v>
      </c>
      <c r="P258" s="90">
        <v>644350</v>
      </c>
      <c r="R258" s="91"/>
    </row>
    <row r="259" spans="1:18" ht="20.100000000000001" customHeight="1" x14ac:dyDescent="0.25">
      <c r="A259" s="87">
        <v>4577</v>
      </c>
      <c r="B259" s="87" t="s">
        <v>1056</v>
      </c>
      <c r="C259" s="88"/>
      <c r="D259" s="88" t="s">
        <v>66</v>
      </c>
      <c r="E259" s="88"/>
      <c r="F259" s="88"/>
      <c r="G259" s="87" t="s">
        <v>1057</v>
      </c>
      <c r="H259" s="87" t="s">
        <v>137</v>
      </c>
      <c r="I259" s="87" t="s">
        <v>215</v>
      </c>
      <c r="J259" s="87" t="s">
        <v>623</v>
      </c>
      <c r="K259" s="87" t="s">
        <v>549</v>
      </c>
      <c r="L259" s="87" t="s">
        <v>549</v>
      </c>
      <c r="M259" s="89">
        <v>66898</v>
      </c>
      <c r="N259" s="89">
        <v>56774</v>
      </c>
      <c r="O259" s="89">
        <v>405832</v>
      </c>
      <c r="P259" s="90">
        <v>529504</v>
      </c>
      <c r="R259" s="91"/>
    </row>
    <row r="260" spans="1:18" ht="20.100000000000001" customHeight="1" x14ac:dyDescent="0.25">
      <c r="A260" s="87">
        <v>4532</v>
      </c>
      <c r="B260" s="87" t="s">
        <v>1058</v>
      </c>
      <c r="C260" s="88"/>
      <c r="D260" s="88" t="s">
        <v>66</v>
      </c>
      <c r="E260" s="88"/>
      <c r="F260" s="88"/>
      <c r="G260" s="87" t="s">
        <v>1059</v>
      </c>
      <c r="H260" s="87" t="s">
        <v>137</v>
      </c>
      <c r="I260" s="87" t="s">
        <v>215</v>
      </c>
      <c r="J260" s="87" t="s">
        <v>623</v>
      </c>
      <c r="K260" s="87" t="s">
        <v>137</v>
      </c>
      <c r="L260" s="87" t="s">
        <v>549</v>
      </c>
      <c r="M260" s="89">
        <v>15632</v>
      </c>
      <c r="N260" s="89">
        <v>19978</v>
      </c>
      <c r="O260" s="89">
        <v>20134</v>
      </c>
      <c r="P260" s="90">
        <v>55744</v>
      </c>
      <c r="R260" s="91"/>
    </row>
    <row r="261" spans="1:18" ht="20.100000000000001" customHeight="1" x14ac:dyDescent="0.25">
      <c r="A261" s="87">
        <v>6812</v>
      </c>
      <c r="B261" s="87" t="s">
        <v>1060</v>
      </c>
      <c r="C261" s="88" t="s">
        <v>20</v>
      </c>
      <c r="D261" s="88"/>
      <c r="E261" s="88"/>
      <c r="F261" s="88"/>
      <c r="G261" s="87" t="s">
        <v>140</v>
      </c>
      <c r="H261" s="87" t="s">
        <v>632</v>
      </c>
      <c r="I261" s="87" t="s">
        <v>140</v>
      </c>
      <c r="J261" s="87" t="s">
        <v>633</v>
      </c>
      <c r="K261" s="87" t="s">
        <v>549</v>
      </c>
      <c r="L261" s="87" t="s">
        <v>549</v>
      </c>
      <c r="M261" s="89">
        <v>566616</v>
      </c>
      <c r="N261" s="89">
        <v>693490</v>
      </c>
      <c r="O261" s="89">
        <v>577778</v>
      </c>
      <c r="P261" s="90">
        <v>1837884</v>
      </c>
      <c r="R261" s="91"/>
    </row>
    <row r="262" spans="1:18" ht="20.100000000000001" customHeight="1" x14ac:dyDescent="0.25">
      <c r="A262" s="87">
        <v>6814</v>
      </c>
      <c r="B262" s="87" t="s">
        <v>1061</v>
      </c>
      <c r="C262" s="88" t="s">
        <v>20</v>
      </c>
      <c r="D262" s="88"/>
      <c r="E262" s="88"/>
      <c r="F262" s="88"/>
      <c r="G262" s="87" t="s">
        <v>1062</v>
      </c>
      <c r="H262" s="87" t="s">
        <v>632</v>
      </c>
      <c r="I262" s="87" t="s">
        <v>140</v>
      </c>
      <c r="J262" s="87" t="s">
        <v>633</v>
      </c>
      <c r="K262" s="87" t="s">
        <v>549</v>
      </c>
      <c r="L262" s="87" t="s">
        <v>549</v>
      </c>
      <c r="M262" s="89">
        <v>663058</v>
      </c>
      <c r="N262" s="89">
        <v>957502</v>
      </c>
      <c r="O262" s="89">
        <v>639852</v>
      </c>
      <c r="P262" s="90">
        <v>2260412</v>
      </c>
      <c r="R262" s="91"/>
    </row>
    <row r="263" spans="1:18" ht="20.100000000000001" customHeight="1" x14ac:dyDescent="0.25">
      <c r="A263" s="87">
        <v>6820</v>
      </c>
      <c r="B263" s="87" t="s">
        <v>1063</v>
      </c>
      <c r="C263" s="88" t="s">
        <v>20</v>
      </c>
      <c r="D263" s="88"/>
      <c r="E263" s="88"/>
      <c r="F263" s="88"/>
      <c r="G263" s="87" t="s">
        <v>1064</v>
      </c>
      <c r="H263" s="87" t="s">
        <v>632</v>
      </c>
      <c r="I263" s="87" t="s">
        <v>140</v>
      </c>
      <c r="J263" s="87" t="s">
        <v>633</v>
      </c>
      <c r="K263" s="87" t="s">
        <v>549</v>
      </c>
      <c r="L263" s="87" t="s">
        <v>549</v>
      </c>
      <c r="M263" s="89">
        <v>161512</v>
      </c>
      <c r="N263" s="89">
        <v>191236</v>
      </c>
      <c r="O263" s="89">
        <v>178276</v>
      </c>
      <c r="P263" s="90">
        <v>531024</v>
      </c>
      <c r="R263" s="91"/>
    </row>
    <row r="264" spans="1:18" ht="20.100000000000001" customHeight="1" x14ac:dyDescent="0.25">
      <c r="A264" s="87">
        <v>6949</v>
      </c>
      <c r="B264" s="87" t="s">
        <v>1065</v>
      </c>
      <c r="C264" s="88" t="s">
        <v>20</v>
      </c>
      <c r="D264" s="88"/>
      <c r="E264" s="88"/>
      <c r="F264" s="88"/>
      <c r="G264" s="87" t="s">
        <v>1066</v>
      </c>
      <c r="H264" s="87" t="s">
        <v>632</v>
      </c>
      <c r="I264" s="87" t="s">
        <v>140</v>
      </c>
      <c r="J264" s="87" t="s">
        <v>944</v>
      </c>
      <c r="K264" s="87" t="s">
        <v>549</v>
      </c>
      <c r="L264" s="87" t="s">
        <v>549</v>
      </c>
      <c r="M264" s="89">
        <v>137918</v>
      </c>
      <c r="N264" s="89">
        <v>196366</v>
      </c>
      <c r="O264" s="89">
        <v>79652</v>
      </c>
      <c r="P264" s="90">
        <v>413936</v>
      </c>
      <c r="R264" s="91"/>
    </row>
    <row r="265" spans="1:18" ht="20.100000000000001" customHeight="1" x14ac:dyDescent="0.25">
      <c r="A265" s="87">
        <v>6823</v>
      </c>
      <c r="B265" s="87" t="s">
        <v>1067</v>
      </c>
      <c r="C265" s="88" t="s">
        <v>20</v>
      </c>
      <c r="D265" s="88"/>
      <c r="E265" s="88"/>
      <c r="F265" s="88"/>
      <c r="G265" s="87" t="s">
        <v>1068</v>
      </c>
      <c r="H265" s="87" t="s">
        <v>632</v>
      </c>
      <c r="I265" s="87" t="s">
        <v>140</v>
      </c>
      <c r="J265" s="87" t="s">
        <v>633</v>
      </c>
      <c r="K265" s="87" t="s">
        <v>549</v>
      </c>
      <c r="L265" s="87" t="s">
        <v>549</v>
      </c>
      <c r="M265" s="89">
        <v>334706</v>
      </c>
      <c r="N265" s="89">
        <v>428380</v>
      </c>
      <c r="O265" s="89">
        <v>349510</v>
      </c>
      <c r="P265" s="90">
        <v>1112596</v>
      </c>
      <c r="R265" s="91"/>
    </row>
    <row r="266" spans="1:18" ht="20.100000000000001" customHeight="1" x14ac:dyDescent="0.25">
      <c r="A266" s="87">
        <v>1624</v>
      </c>
      <c r="B266" s="87" t="s">
        <v>1069</v>
      </c>
      <c r="C266" s="92" t="s">
        <v>20</v>
      </c>
      <c r="D266" s="92"/>
      <c r="E266" s="92"/>
      <c r="F266" s="92"/>
      <c r="G266" s="87" t="s">
        <v>1070</v>
      </c>
      <c r="H266" s="87" t="s">
        <v>170</v>
      </c>
      <c r="I266" s="87" t="s">
        <v>174</v>
      </c>
      <c r="J266" s="87" t="s">
        <v>571</v>
      </c>
      <c r="K266" s="87" t="s">
        <v>549</v>
      </c>
      <c r="L266" s="87" t="s">
        <v>549</v>
      </c>
      <c r="M266" s="89">
        <v>64516</v>
      </c>
      <c r="N266" s="89">
        <v>11876</v>
      </c>
      <c r="O266" s="89">
        <v>29350</v>
      </c>
      <c r="P266" s="90">
        <v>105742</v>
      </c>
      <c r="R266" s="91"/>
    </row>
    <row r="267" spans="1:18" ht="20.100000000000001" customHeight="1" x14ac:dyDescent="0.25">
      <c r="A267" s="87">
        <v>1625</v>
      </c>
      <c r="B267" s="87" t="s">
        <v>1071</v>
      </c>
      <c r="C267" s="92" t="s">
        <v>20</v>
      </c>
      <c r="D267" s="92"/>
      <c r="E267" s="92"/>
      <c r="F267" s="92"/>
      <c r="G267" s="87" t="s">
        <v>1072</v>
      </c>
      <c r="H267" s="87" t="s">
        <v>170</v>
      </c>
      <c r="I267" s="87" t="s">
        <v>174</v>
      </c>
      <c r="J267" s="87" t="s">
        <v>571</v>
      </c>
      <c r="K267" s="87" t="s">
        <v>549</v>
      </c>
      <c r="L267" s="87" t="s">
        <v>549</v>
      </c>
      <c r="M267" s="89">
        <v>259338</v>
      </c>
      <c r="N267" s="89">
        <v>176720</v>
      </c>
      <c r="O267" s="89">
        <v>98614</v>
      </c>
      <c r="P267" s="90">
        <v>534672</v>
      </c>
      <c r="R267" s="91"/>
    </row>
    <row r="268" spans="1:18" ht="20.100000000000001" customHeight="1" x14ac:dyDescent="0.25">
      <c r="A268" s="87">
        <v>2743</v>
      </c>
      <c r="B268" s="87" t="s">
        <v>1073</v>
      </c>
      <c r="C268" s="88"/>
      <c r="D268" s="88" t="s">
        <v>66</v>
      </c>
      <c r="E268" s="88"/>
      <c r="F268" s="88"/>
      <c r="G268" s="87" t="s">
        <v>1074</v>
      </c>
      <c r="H268" s="87" t="s">
        <v>112</v>
      </c>
      <c r="I268" s="87" t="s">
        <v>248</v>
      </c>
      <c r="J268" s="87" t="s">
        <v>558</v>
      </c>
      <c r="K268" s="87" t="s">
        <v>549</v>
      </c>
      <c r="L268" s="87" t="s">
        <v>549</v>
      </c>
      <c r="M268" s="89">
        <v>9652</v>
      </c>
      <c r="N268" s="89">
        <v>7536</v>
      </c>
      <c r="O268" s="89">
        <v>2892</v>
      </c>
      <c r="P268" s="90">
        <v>20080</v>
      </c>
      <c r="R268" s="91"/>
    </row>
    <row r="269" spans="1:18" ht="20.100000000000001" customHeight="1" x14ac:dyDescent="0.25">
      <c r="A269" s="87">
        <v>2550</v>
      </c>
      <c r="B269" s="87" t="s">
        <v>1075</v>
      </c>
      <c r="C269" s="88"/>
      <c r="D269" s="88" t="s">
        <v>66</v>
      </c>
      <c r="E269" s="88"/>
      <c r="F269" s="88"/>
      <c r="G269" s="87" t="s">
        <v>1076</v>
      </c>
      <c r="H269" s="87" t="s">
        <v>112</v>
      </c>
      <c r="I269" s="87" t="s">
        <v>248</v>
      </c>
      <c r="J269" s="87" t="s">
        <v>558</v>
      </c>
      <c r="K269" s="87" t="s">
        <v>549</v>
      </c>
      <c r="L269" s="87" t="s">
        <v>549</v>
      </c>
      <c r="M269" s="89">
        <v>53886</v>
      </c>
      <c r="N269" s="89">
        <v>48130</v>
      </c>
      <c r="O269" s="89">
        <v>23762</v>
      </c>
      <c r="P269" s="90">
        <v>125778</v>
      </c>
      <c r="R269" s="91"/>
    </row>
    <row r="270" spans="1:18" ht="20.100000000000001" customHeight="1" x14ac:dyDescent="0.25">
      <c r="A270" s="87">
        <v>2549</v>
      </c>
      <c r="B270" s="87" t="s">
        <v>1077</v>
      </c>
      <c r="C270" s="88"/>
      <c r="D270" s="88" t="s">
        <v>66</v>
      </c>
      <c r="E270" s="88"/>
      <c r="F270" s="88"/>
      <c r="G270" s="87" t="s">
        <v>1078</v>
      </c>
      <c r="H270" s="87" t="s">
        <v>112</v>
      </c>
      <c r="I270" s="87" t="s">
        <v>248</v>
      </c>
      <c r="J270" s="87" t="s">
        <v>558</v>
      </c>
      <c r="K270" s="87" t="s">
        <v>549</v>
      </c>
      <c r="L270" s="87" t="s">
        <v>549</v>
      </c>
      <c r="M270" s="89">
        <v>179284</v>
      </c>
      <c r="N270" s="89">
        <v>188584</v>
      </c>
      <c r="O270" s="89">
        <v>65528</v>
      </c>
      <c r="P270" s="90">
        <v>433396</v>
      </c>
      <c r="R270" s="91"/>
    </row>
    <row r="271" spans="1:18" ht="20.100000000000001" customHeight="1" x14ac:dyDescent="0.25">
      <c r="A271" s="87">
        <v>2557</v>
      </c>
      <c r="B271" s="87" t="s">
        <v>1079</v>
      </c>
      <c r="C271" s="88"/>
      <c r="D271" s="88" t="s">
        <v>66</v>
      </c>
      <c r="E271" s="88"/>
      <c r="F271" s="88"/>
      <c r="G271" s="87" t="s">
        <v>1080</v>
      </c>
      <c r="H271" s="87" t="s">
        <v>112</v>
      </c>
      <c r="I271" s="87" t="s">
        <v>248</v>
      </c>
      <c r="J271" s="87" t="s">
        <v>558</v>
      </c>
      <c r="K271" s="87" t="s">
        <v>549</v>
      </c>
      <c r="L271" s="87" t="s">
        <v>549</v>
      </c>
      <c r="M271" s="89">
        <v>8054</v>
      </c>
      <c r="N271" s="89">
        <v>5746</v>
      </c>
      <c r="O271" s="89">
        <v>2544</v>
      </c>
      <c r="P271" s="90">
        <v>16344</v>
      </c>
      <c r="R271" s="91"/>
    </row>
    <row r="272" spans="1:18" ht="20.100000000000001" customHeight="1" x14ac:dyDescent="0.25">
      <c r="A272" s="87">
        <v>2722</v>
      </c>
      <c r="B272" s="87" t="s">
        <v>1081</v>
      </c>
      <c r="C272" s="88"/>
      <c r="D272" s="88" t="s">
        <v>66</v>
      </c>
      <c r="E272" s="88"/>
      <c r="F272" s="88"/>
      <c r="G272" s="87" t="s">
        <v>1082</v>
      </c>
      <c r="H272" s="87" t="s">
        <v>112</v>
      </c>
      <c r="I272" s="87" t="s">
        <v>248</v>
      </c>
      <c r="J272" s="87" t="s">
        <v>558</v>
      </c>
      <c r="K272" s="87" t="s">
        <v>549</v>
      </c>
      <c r="L272" s="87" t="s">
        <v>549</v>
      </c>
      <c r="M272" s="89">
        <v>28562</v>
      </c>
      <c r="N272" s="89">
        <v>19886</v>
      </c>
      <c r="O272" s="89">
        <v>23468</v>
      </c>
      <c r="P272" s="90">
        <v>71916</v>
      </c>
      <c r="R272" s="91"/>
    </row>
    <row r="273" spans="1:18" ht="20.100000000000001" customHeight="1" x14ac:dyDescent="0.25">
      <c r="A273" s="87">
        <v>8514</v>
      </c>
      <c r="B273" s="87" t="s">
        <v>1083</v>
      </c>
      <c r="C273" s="88" t="s">
        <v>20</v>
      </c>
      <c r="D273" s="88"/>
      <c r="E273" s="88"/>
      <c r="F273" s="88"/>
      <c r="G273" s="87" t="s">
        <v>1084</v>
      </c>
      <c r="H273" s="87" t="s">
        <v>653</v>
      </c>
      <c r="I273" s="87" t="s">
        <v>150</v>
      </c>
      <c r="J273" s="87" t="s">
        <v>558</v>
      </c>
      <c r="K273" s="87" t="s">
        <v>889</v>
      </c>
      <c r="L273" s="87" t="s">
        <v>549</v>
      </c>
      <c r="M273" s="89">
        <v>132952</v>
      </c>
      <c r="N273" s="89">
        <v>205328</v>
      </c>
      <c r="O273" s="89">
        <v>89478</v>
      </c>
      <c r="P273" s="90">
        <v>427758</v>
      </c>
      <c r="R273" s="91"/>
    </row>
    <row r="274" spans="1:18" ht="20.100000000000001" customHeight="1" x14ac:dyDescent="0.25">
      <c r="A274" s="87">
        <v>8411</v>
      </c>
      <c r="B274" s="87" t="s">
        <v>1085</v>
      </c>
      <c r="C274" s="88" t="s">
        <v>20</v>
      </c>
      <c r="D274" s="88"/>
      <c r="E274" s="88"/>
      <c r="F274" s="88"/>
      <c r="G274" s="87" t="s">
        <v>1086</v>
      </c>
      <c r="H274" s="87" t="s">
        <v>653</v>
      </c>
      <c r="I274" s="87" t="s">
        <v>150</v>
      </c>
      <c r="J274" s="87" t="s">
        <v>558</v>
      </c>
      <c r="K274" s="87" t="s">
        <v>889</v>
      </c>
      <c r="L274" s="87" t="s">
        <v>549</v>
      </c>
      <c r="M274" s="89">
        <v>635444</v>
      </c>
      <c r="N274" s="89">
        <v>918126</v>
      </c>
      <c r="O274" s="89">
        <v>439054</v>
      </c>
      <c r="P274" s="90">
        <v>1992624</v>
      </c>
      <c r="R274" s="91"/>
    </row>
    <row r="275" spans="1:18" ht="20.100000000000001" customHeight="1" x14ac:dyDescent="0.25">
      <c r="A275" s="87">
        <v>8524</v>
      </c>
      <c r="B275" s="87" t="s">
        <v>1087</v>
      </c>
      <c r="C275" s="88" t="s">
        <v>20</v>
      </c>
      <c r="D275" s="88"/>
      <c r="E275" s="88"/>
      <c r="F275" s="88"/>
      <c r="G275" s="87" t="s">
        <v>1088</v>
      </c>
      <c r="H275" s="87" t="s">
        <v>653</v>
      </c>
      <c r="I275" s="87" t="s">
        <v>150</v>
      </c>
      <c r="J275" s="87" t="s">
        <v>558</v>
      </c>
      <c r="K275" s="87" t="s">
        <v>889</v>
      </c>
      <c r="L275" s="87" t="s">
        <v>549</v>
      </c>
      <c r="M275" s="89">
        <v>248330</v>
      </c>
      <c r="N275" s="89">
        <v>377178</v>
      </c>
      <c r="O275" s="89">
        <v>148970</v>
      </c>
      <c r="P275" s="90">
        <v>774478</v>
      </c>
      <c r="R275" s="91"/>
    </row>
    <row r="276" spans="1:18" ht="20.100000000000001" customHeight="1" x14ac:dyDescent="0.25">
      <c r="A276" s="87">
        <v>8526</v>
      </c>
      <c r="B276" s="87" t="s">
        <v>1089</v>
      </c>
      <c r="C276" s="88" t="s">
        <v>20</v>
      </c>
      <c r="D276" s="88"/>
      <c r="E276" s="88"/>
      <c r="F276" s="88"/>
      <c r="G276" s="87" t="s">
        <v>1090</v>
      </c>
      <c r="H276" s="87" t="s">
        <v>653</v>
      </c>
      <c r="I276" s="87" t="s">
        <v>150</v>
      </c>
      <c r="J276" s="87" t="s">
        <v>558</v>
      </c>
      <c r="K276" s="87" t="s">
        <v>889</v>
      </c>
      <c r="L276" s="87" t="s">
        <v>549</v>
      </c>
      <c r="M276" s="89">
        <v>71176</v>
      </c>
      <c r="N276" s="89">
        <v>68380</v>
      </c>
      <c r="O276" s="89">
        <v>26450</v>
      </c>
      <c r="P276" s="90">
        <v>166006</v>
      </c>
      <c r="R276" s="91"/>
    </row>
    <row r="277" spans="1:18" ht="20.100000000000001" customHeight="1" x14ac:dyDescent="0.25">
      <c r="A277" s="87">
        <v>8527</v>
      </c>
      <c r="B277" s="87" t="s">
        <v>1091</v>
      </c>
      <c r="C277" s="88" t="s">
        <v>20</v>
      </c>
      <c r="D277" s="88"/>
      <c r="E277" s="88"/>
      <c r="F277" s="88"/>
      <c r="G277" s="87" t="s">
        <v>1092</v>
      </c>
      <c r="H277" s="87" t="s">
        <v>653</v>
      </c>
      <c r="I277" s="87" t="s">
        <v>150</v>
      </c>
      <c r="J277" s="87" t="s">
        <v>558</v>
      </c>
      <c r="K277" s="87" t="s">
        <v>889</v>
      </c>
      <c r="L277" s="87" t="s">
        <v>549</v>
      </c>
      <c r="M277" s="89">
        <v>162544</v>
      </c>
      <c r="N277" s="89">
        <v>169936</v>
      </c>
      <c r="O277" s="89">
        <v>76446</v>
      </c>
      <c r="P277" s="90">
        <v>408926</v>
      </c>
      <c r="R277" s="91"/>
    </row>
    <row r="278" spans="1:18" ht="20.100000000000001" customHeight="1" x14ac:dyDescent="0.25">
      <c r="A278" s="87">
        <v>2677</v>
      </c>
      <c r="B278" s="87" t="s">
        <v>1093</v>
      </c>
      <c r="C278" s="88" t="s">
        <v>20</v>
      </c>
      <c r="D278" s="88"/>
      <c r="E278" s="88"/>
      <c r="F278" s="88"/>
      <c r="G278" s="87" t="s">
        <v>1094</v>
      </c>
      <c r="H278" s="87" t="s">
        <v>653</v>
      </c>
      <c r="I278" s="87" t="s">
        <v>150</v>
      </c>
      <c r="J278" s="87" t="s">
        <v>558</v>
      </c>
      <c r="K278" s="87" t="s">
        <v>889</v>
      </c>
      <c r="L278" s="87" t="s">
        <v>549</v>
      </c>
      <c r="M278" s="89">
        <v>180830</v>
      </c>
      <c r="N278" s="89">
        <v>277238</v>
      </c>
      <c r="O278" s="89">
        <v>149368</v>
      </c>
      <c r="P278" s="90">
        <v>607436</v>
      </c>
      <c r="R278" s="91"/>
    </row>
    <row r="279" spans="1:18" ht="20.100000000000001" customHeight="1" x14ac:dyDescent="0.25">
      <c r="A279" s="87">
        <v>2665</v>
      </c>
      <c r="B279" s="87" t="s">
        <v>1095</v>
      </c>
      <c r="C279" s="88" t="s">
        <v>20</v>
      </c>
      <c r="D279" s="88"/>
      <c r="E279" s="88"/>
      <c r="F279" s="88"/>
      <c r="G279" s="87" t="s">
        <v>1096</v>
      </c>
      <c r="H279" s="87" t="s">
        <v>653</v>
      </c>
      <c r="I279" s="87" t="s">
        <v>150</v>
      </c>
      <c r="J279" s="87" t="s">
        <v>558</v>
      </c>
      <c r="K279" s="87" t="s">
        <v>889</v>
      </c>
      <c r="L279" s="87" t="s">
        <v>549</v>
      </c>
      <c r="M279" s="89">
        <v>21738</v>
      </c>
      <c r="N279" s="89">
        <v>32480</v>
      </c>
      <c r="O279" s="89">
        <v>51742</v>
      </c>
      <c r="P279" s="90">
        <v>105960</v>
      </c>
      <c r="R279" s="91"/>
    </row>
    <row r="280" spans="1:18" ht="20.100000000000001" customHeight="1" x14ac:dyDescent="0.25">
      <c r="A280" s="87">
        <v>7022</v>
      </c>
      <c r="B280" s="87" t="s">
        <v>1097</v>
      </c>
      <c r="C280" s="88"/>
      <c r="D280" s="88" t="s">
        <v>66</v>
      </c>
      <c r="E280" s="88"/>
      <c r="F280" s="88"/>
      <c r="G280" s="87" t="s">
        <v>188</v>
      </c>
      <c r="H280" s="87" t="s">
        <v>632</v>
      </c>
      <c r="I280" s="87" t="s">
        <v>188</v>
      </c>
      <c r="J280" s="87" t="s">
        <v>633</v>
      </c>
      <c r="K280" s="87" t="s">
        <v>549</v>
      </c>
      <c r="L280" s="87" t="s">
        <v>549</v>
      </c>
      <c r="M280" s="89">
        <v>2456748</v>
      </c>
      <c r="N280" s="89">
        <v>5527094</v>
      </c>
      <c r="O280" s="89">
        <v>3441060</v>
      </c>
      <c r="P280" s="90">
        <v>11424902</v>
      </c>
      <c r="R280" s="91"/>
    </row>
    <row r="281" spans="1:18" ht="20.100000000000001" customHeight="1" x14ac:dyDescent="0.25">
      <c r="A281" s="87">
        <v>1440</v>
      </c>
      <c r="B281" s="87" t="s">
        <v>1098</v>
      </c>
      <c r="C281" s="88" t="s">
        <v>20</v>
      </c>
      <c r="D281" s="88"/>
      <c r="E281" s="88"/>
      <c r="F281" s="88"/>
      <c r="G281" s="87" t="s">
        <v>1099</v>
      </c>
      <c r="H281" s="87" t="s">
        <v>84</v>
      </c>
      <c r="I281" s="87" t="s">
        <v>1100</v>
      </c>
      <c r="J281" s="87" t="s">
        <v>944</v>
      </c>
      <c r="K281" s="87" t="s">
        <v>549</v>
      </c>
      <c r="L281" s="87" t="s">
        <v>638</v>
      </c>
      <c r="M281" s="89">
        <v>1204378</v>
      </c>
      <c r="N281" s="89">
        <v>1816256</v>
      </c>
      <c r="O281" s="89">
        <v>2237074</v>
      </c>
      <c r="P281" s="90">
        <v>5257708</v>
      </c>
      <c r="R281" s="91"/>
    </row>
    <row r="282" spans="1:18" ht="20.100000000000001" customHeight="1" x14ac:dyDescent="0.25">
      <c r="A282" s="87">
        <v>1444</v>
      </c>
      <c r="B282" s="87" t="s">
        <v>1101</v>
      </c>
      <c r="C282" s="88" t="s">
        <v>20</v>
      </c>
      <c r="D282" s="88"/>
      <c r="E282" s="88"/>
      <c r="F282" s="88"/>
      <c r="G282" s="87" t="s">
        <v>1102</v>
      </c>
      <c r="H282" s="87" t="s">
        <v>84</v>
      </c>
      <c r="I282" s="87" t="s">
        <v>1100</v>
      </c>
      <c r="J282" s="87" t="s">
        <v>760</v>
      </c>
      <c r="K282" s="87" t="s">
        <v>549</v>
      </c>
      <c r="L282" s="87" t="s">
        <v>638</v>
      </c>
      <c r="M282" s="89">
        <v>6636656</v>
      </c>
      <c r="N282" s="89">
        <v>27898408</v>
      </c>
      <c r="O282" s="89">
        <v>9524338</v>
      </c>
      <c r="P282" s="90">
        <v>44059402</v>
      </c>
      <c r="R282" s="91"/>
    </row>
    <row r="283" spans="1:18" ht="20.100000000000001" customHeight="1" x14ac:dyDescent="0.25">
      <c r="A283" s="87">
        <v>1445</v>
      </c>
      <c r="B283" s="87" t="s">
        <v>1103</v>
      </c>
      <c r="C283" s="88" t="s">
        <v>20</v>
      </c>
      <c r="D283" s="88"/>
      <c r="E283" s="88"/>
      <c r="F283" s="88"/>
      <c r="G283" s="87" t="s">
        <v>1104</v>
      </c>
      <c r="H283" s="87" t="s">
        <v>84</v>
      </c>
      <c r="I283" s="87" t="s">
        <v>1100</v>
      </c>
      <c r="J283" s="87" t="s">
        <v>944</v>
      </c>
      <c r="K283" s="87" t="s">
        <v>549</v>
      </c>
      <c r="L283" s="87" t="s">
        <v>638</v>
      </c>
      <c r="M283" s="89">
        <v>454716</v>
      </c>
      <c r="N283" s="89">
        <v>623488</v>
      </c>
      <c r="O283" s="89">
        <v>1055586</v>
      </c>
      <c r="P283" s="90">
        <v>2133790</v>
      </c>
      <c r="R283" s="91"/>
    </row>
    <row r="284" spans="1:18" ht="20.100000000000001" customHeight="1" x14ac:dyDescent="0.25">
      <c r="A284" s="87">
        <v>1409</v>
      </c>
      <c r="B284" s="87" t="s">
        <v>1105</v>
      </c>
      <c r="C284" s="88" t="s">
        <v>20</v>
      </c>
      <c r="D284" s="88"/>
      <c r="E284" s="88"/>
      <c r="F284" s="88"/>
      <c r="G284" s="87" t="s">
        <v>1106</v>
      </c>
      <c r="H284" s="87" t="s">
        <v>84</v>
      </c>
      <c r="I284" s="87" t="s">
        <v>1100</v>
      </c>
      <c r="J284" s="87" t="s">
        <v>944</v>
      </c>
      <c r="K284" s="87" t="s">
        <v>549</v>
      </c>
      <c r="L284" s="87" t="s">
        <v>638</v>
      </c>
      <c r="M284" s="89">
        <v>692210</v>
      </c>
      <c r="N284" s="89">
        <v>938418</v>
      </c>
      <c r="O284" s="89">
        <v>725224</v>
      </c>
      <c r="P284" s="90">
        <v>2355852</v>
      </c>
      <c r="R284" s="91"/>
    </row>
    <row r="285" spans="1:18" ht="20.100000000000001" customHeight="1" x14ac:dyDescent="0.25">
      <c r="A285" s="87">
        <v>1413</v>
      </c>
      <c r="B285" s="87" t="s">
        <v>1107</v>
      </c>
      <c r="C285" s="88" t="s">
        <v>20</v>
      </c>
      <c r="D285" s="88"/>
      <c r="E285" s="88"/>
      <c r="F285" s="88"/>
      <c r="G285" s="87" t="s">
        <v>1108</v>
      </c>
      <c r="H285" s="87" t="s">
        <v>84</v>
      </c>
      <c r="I285" s="87" t="s">
        <v>1100</v>
      </c>
      <c r="J285" s="87" t="s">
        <v>944</v>
      </c>
      <c r="K285" s="87" t="s">
        <v>549</v>
      </c>
      <c r="L285" s="87" t="s">
        <v>638</v>
      </c>
      <c r="M285" s="89">
        <v>844900</v>
      </c>
      <c r="N285" s="89">
        <v>1342266</v>
      </c>
      <c r="O285" s="89">
        <v>1185058</v>
      </c>
      <c r="P285" s="90">
        <v>3372224</v>
      </c>
      <c r="R285" s="91"/>
    </row>
    <row r="286" spans="1:18" ht="20.100000000000001" customHeight="1" x14ac:dyDescent="0.25">
      <c r="A286" s="87">
        <v>1553</v>
      </c>
      <c r="B286" s="87" t="s">
        <v>1109</v>
      </c>
      <c r="C286" s="88" t="s">
        <v>20</v>
      </c>
      <c r="D286" s="88"/>
      <c r="E286" s="88"/>
      <c r="F286" s="88"/>
      <c r="G286" s="87" t="s">
        <v>1110</v>
      </c>
      <c r="H286" s="87" t="s">
        <v>84</v>
      </c>
      <c r="I286" s="87" t="s">
        <v>1100</v>
      </c>
      <c r="J286" s="87" t="s">
        <v>548</v>
      </c>
      <c r="K286" s="87" t="s">
        <v>549</v>
      </c>
      <c r="L286" s="87" t="s">
        <v>638</v>
      </c>
      <c r="M286" s="89">
        <v>791424</v>
      </c>
      <c r="N286" s="89">
        <v>933308</v>
      </c>
      <c r="O286" s="89">
        <v>1007362</v>
      </c>
      <c r="P286" s="90">
        <v>2732094</v>
      </c>
      <c r="R286" s="91"/>
    </row>
    <row r="287" spans="1:18" ht="20.100000000000001" customHeight="1" x14ac:dyDescent="0.25">
      <c r="A287" s="87">
        <v>1449</v>
      </c>
      <c r="B287" s="87" t="s">
        <v>1111</v>
      </c>
      <c r="C287" s="88" t="s">
        <v>20</v>
      </c>
      <c r="D287" s="88"/>
      <c r="E287" s="88"/>
      <c r="F287" s="88"/>
      <c r="G287" s="87" t="s">
        <v>1112</v>
      </c>
      <c r="H287" s="87" t="s">
        <v>84</v>
      </c>
      <c r="I287" s="87" t="s">
        <v>1100</v>
      </c>
      <c r="J287" s="87" t="s">
        <v>944</v>
      </c>
      <c r="K287" s="87" t="s">
        <v>549</v>
      </c>
      <c r="L287" s="87" t="s">
        <v>638</v>
      </c>
      <c r="M287" s="89">
        <v>526182</v>
      </c>
      <c r="N287" s="89">
        <v>691032</v>
      </c>
      <c r="O287" s="89">
        <v>808558</v>
      </c>
      <c r="P287" s="90">
        <v>2025772</v>
      </c>
      <c r="R287" s="91"/>
    </row>
    <row r="288" spans="1:18" ht="20.100000000000001" customHeight="1" x14ac:dyDescent="0.25">
      <c r="A288" s="87">
        <v>1415</v>
      </c>
      <c r="B288" s="87" t="s">
        <v>1113</v>
      </c>
      <c r="C288" s="88" t="s">
        <v>20</v>
      </c>
      <c r="D288" s="88"/>
      <c r="E288" s="88"/>
      <c r="F288" s="88"/>
      <c r="G288" s="87" t="s">
        <v>1114</v>
      </c>
      <c r="H288" s="87" t="s">
        <v>84</v>
      </c>
      <c r="I288" s="87" t="s">
        <v>1100</v>
      </c>
      <c r="J288" s="87" t="s">
        <v>944</v>
      </c>
      <c r="K288" s="87" t="s">
        <v>549</v>
      </c>
      <c r="L288" s="87" t="s">
        <v>638</v>
      </c>
      <c r="M288" s="89">
        <v>165484</v>
      </c>
      <c r="N288" s="89">
        <v>433884</v>
      </c>
      <c r="O288" s="89">
        <v>329822</v>
      </c>
      <c r="P288" s="90">
        <v>929190</v>
      </c>
      <c r="R288" s="91"/>
    </row>
    <row r="289" spans="1:18" ht="20.100000000000001" customHeight="1" x14ac:dyDescent="0.25">
      <c r="A289" s="87">
        <v>6121</v>
      </c>
      <c r="B289" s="87" t="s">
        <v>1115</v>
      </c>
      <c r="C289" s="88" t="s">
        <v>20</v>
      </c>
      <c r="D289" s="88"/>
      <c r="E289" s="88"/>
      <c r="F289" s="88"/>
      <c r="G289" s="87" t="s">
        <v>1116</v>
      </c>
      <c r="H289" s="87" t="s">
        <v>84</v>
      </c>
      <c r="I289" s="87" t="s">
        <v>1100</v>
      </c>
      <c r="J289" s="87" t="s">
        <v>760</v>
      </c>
      <c r="K289" s="87" t="s">
        <v>549</v>
      </c>
      <c r="L289" s="87" t="s">
        <v>638</v>
      </c>
      <c r="M289" s="89">
        <v>5599578</v>
      </c>
      <c r="N289" s="89">
        <v>20153446</v>
      </c>
      <c r="O289" s="89">
        <v>8063372</v>
      </c>
      <c r="P289" s="90">
        <v>33816396</v>
      </c>
      <c r="R289" s="91"/>
    </row>
    <row r="290" spans="1:18" ht="20.100000000000001" customHeight="1" x14ac:dyDescent="0.25">
      <c r="A290" s="87">
        <v>1451</v>
      </c>
      <c r="B290" s="87" t="s">
        <v>1117</v>
      </c>
      <c r="C290" s="88" t="s">
        <v>20</v>
      </c>
      <c r="D290" s="88"/>
      <c r="E290" s="88"/>
      <c r="F290" s="88"/>
      <c r="G290" s="87" t="s">
        <v>1118</v>
      </c>
      <c r="H290" s="87" t="s">
        <v>84</v>
      </c>
      <c r="I290" s="87" t="s">
        <v>1100</v>
      </c>
      <c r="J290" s="87" t="s">
        <v>944</v>
      </c>
      <c r="K290" s="87" t="s">
        <v>549</v>
      </c>
      <c r="L290" s="87" t="s">
        <v>638</v>
      </c>
      <c r="M290" s="89">
        <v>84094</v>
      </c>
      <c r="N290" s="89">
        <v>157942</v>
      </c>
      <c r="O290" s="89">
        <v>181292</v>
      </c>
      <c r="P290" s="90">
        <v>423328</v>
      </c>
      <c r="R290" s="91"/>
    </row>
    <row r="291" spans="1:18" ht="20.100000000000001" customHeight="1" x14ac:dyDescent="0.25">
      <c r="A291" s="87">
        <v>1555</v>
      </c>
      <c r="B291" s="87" t="s">
        <v>1119</v>
      </c>
      <c r="C291" s="88" t="s">
        <v>20</v>
      </c>
      <c r="D291" s="88"/>
      <c r="E291" s="88"/>
      <c r="F291" s="88"/>
      <c r="G291" s="87" t="s">
        <v>1120</v>
      </c>
      <c r="H291" s="87" t="s">
        <v>84</v>
      </c>
      <c r="I291" s="87" t="s">
        <v>1100</v>
      </c>
      <c r="J291" s="87" t="s">
        <v>760</v>
      </c>
      <c r="K291" s="87" t="s">
        <v>549</v>
      </c>
      <c r="L291" s="87" t="s">
        <v>638</v>
      </c>
      <c r="M291" s="89">
        <v>6932002</v>
      </c>
      <c r="N291" s="89">
        <v>14919606</v>
      </c>
      <c r="O291" s="89">
        <v>11640868</v>
      </c>
      <c r="P291" s="90">
        <v>33492476</v>
      </c>
      <c r="R291" s="91"/>
    </row>
    <row r="292" spans="1:18" ht="20.100000000000001" customHeight="1" x14ac:dyDescent="0.25">
      <c r="A292" s="87">
        <v>1421</v>
      </c>
      <c r="B292" s="87" t="s">
        <v>1121</v>
      </c>
      <c r="C292" s="88" t="s">
        <v>20</v>
      </c>
      <c r="D292" s="88"/>
      <c r="E292" s="88"/>
      <c r="F292" s="88"/>
      <c r="G292" s="87" t="s">
        <v>1122</v>
      </c>
      <c r="H292" s="87" t="s">
        <v>84</v>
      </c>
      <c r="I292" s="87" t="s">
        <v>1100</v>
      </c>
      <c r="J292" s="87" t="s">
        <v>944</v>
      </c>
      <c r="K292" s="87" t="s">
        <v>549</v>
      </c>
      <c r="L292" s="87" t="s">
        <v>638</v>
      </c>
      <c r="M292" s="89">
        <v>971124</v>
      </c>
      <c r="N292" s="89">
        <v>1432836</v>
      </c>
      <c r="O292" s="89">
        <v>2318172</v>
      </c>
      <c r="P292" s="90">
        <v>4722132</v>
      </c>
      <c r="R292" s="91"/>
    </row>
    <row r="293" spans="1:18" ht="20.100000000000001" customHeight="1" x14ac:dyDescent="0.25">
      <c r="A293" s="87">
        <v>1525</v>
      </c>
      <c r="B293" s="87" t="s">
        <v>1123</v>
      </c>
      <c r="C293" s="88" t="s">
        <v>20</v>
      </c>
      <c r="D293" s="88"/>
      <c r="E293" s="88"/>
      <c r="F293" s="88"/>
      <c r="G293" s="87" t="s">
        <v>1124</v>
      </c>
      <c r="H293" s="87" t="s">
        <v>84</v>
      </c>
      <c r="I293" s="87" t="s">
        <v>1100</v>
      </c>
      <c r="J293" s="87" t="s">
        <v>548</v>
      </c>
      <c r="K293" s="87" t="s">
        <v>549</v>
      </c>
      <c r="L293" s="87" t="s">
        <v>638</v>
      </c>
      <c r="M293" s="89">
        <v>902018</v>
      </c>
      <c r="N293" s="89">
        <v>1024454</v>
      </c>
      <c r="O293" s="89">
        <v>1763718</v>
      </c>
      <c r="P293" s="90">
        <v>3690190</v>
      </c>
      <c r="R293" s="91"/>
    </row>
    <row r="294" spans="1:18" ht="20.100000000000001" customHeight="1" x14ac:dyDescent="0.25">
      <c r="A294" s="87">
        <v>1016</v>
      </c>
      <c r="B294" s="87" t="s">
        <v>1125</v>
      </c>
      <c r="C294" s="88"/>
      <c r="D294" s="88"/>
      <c r="E294" s="88" t="s">
        <v>601</v>
      </c>
      <c r="F294" s="88" t="s">
        <v>57</v>
      </c>
      <c r="G294" s="87" t="s">
        <v>1126</v>
      </c>
      <c r="H294" s="87" t="s">
        <v>137</v>
      </c>
      <c r="I294" s="87" t="s">
        <v>322</v>
      </c>
      <c r="J294" s="87" t="s">
        <v>623</v>
      </c>
      <c r="K294" s="87" t="s">
        <v>549</v>
      </c>
      <c r="L294" s="87" t="s">
        <v>549</v>
      </c>
      <c r="M294" s="89">
        <v>76450</v>
      </c>
      <c r="N294" s="89">
        <v>125278</v>
      </c>
      <c r="O294" s="89">
        <v>31444</v>
      </c>
      <c r="P294" s="90">
        <v>233172</v>
      </c>
      <c r="R294" s="91"/>
    </row>
    <row r="295" spans="1:18" ht="20.100000000000001" customHeight="1" x14ac:dyDescent="0.25">
      <c r="A295" s="87">
        <v>1148</v>
      </c>
      <c r="B295" s="87" t="s">
        <v>1127</v>
      </c>
      <c r="C295" s="88"/>
      <c r="D295" s="88"/>
      <c r="E295" s="88" t="s">
        <v>601</v>
      </c>
      <c r="F295" s="88" t="s">
        <v>57</v>
      </c>
      <c r="G295" s="87" t="s">
        <v>1128</v>
      </c>
      <c r="H295" s="87" t="s">
        <v>137</v>
      </c>
      <c r="I295" s="87" t="s">
        <v>322</v>
      </c>
      <c r="J295" s="87" t="s">
        <v>623</v>
      </c>
      <c r="K295" s="87" t="s">
        <v>549</v>
      </c>
      <c r="L295" s="87" t="s">
        <v>549</v>
      </c>
      <c r="M295" s="89">
        <v>48690</v>
      </c>
      <c r="N295" s="89">
        <v>84380</v>
      </c>
      <c r="O295" s="89">
        <v>45930</v>
      </c>
      <c r="P295" s="90">
        <v>179000</v>
      </c>
      <c r="R295" s="91"/>
    </row>
    <row r="296" spans="1:18" ht="20.100000000000001" customHeight="1" x14ac:dyDescent="0.25">
      <c r="A296" s="87">
        <v>1135</v>
      </c>
      <c r="B296" s="87" t="s">
        <v>1129</v>
      </c>
      <c r="C296" s="88"/>
      <c r="D296" s="88"/>
      <c r="E296" s="88" t="s">
        <v>601</v>
      </c>
      <c r="F296" s="88" t="s">
        <v>57</v>
      </c>
      <c r="G296" s="87" t="s">
        <v>1130</v>
      </c>
      <c r="H296" s="87" t="s">
        <v>137</v>
      </c>
      <c r="I296" s="87" t="s">
        <v>322</v>
      </c>
      <c r="J296" s="87" t="s">
        <v>623</v>
      </c>
      <c r="K296" s="87" t="s">
        <v>549</v>
      </c>
      <c r="L296" s="87" t="s">
        <v>549</v>
      </c>
      <c r="M296" s="89">
        <v>62776</v>
      </c>
      <c r="N296" s="89">
        <v>60104</v>
      </c>
      <c r="O296" s="89">
        <v>18964</v>
      </c>
      <c r="P296" s="90">
        <v>141844</v>
      </c>
      <c r="R296" s="91"/>
    </row>
    <row r="297" spans="1:18" ht="20.100000000000001" customHeight="1" x14ac:dyDescent="0.25">
      <c r="A297" s="87">
        <v>5160</v>
      </c>
      <c r="B297" s="87" t="s">
        <v>1131</v>
      </c>
      <c r="C297" s="88"/>
      <c r="D297" s="88" t="s">
        <v>66</v>
      </c>
      <c r="E297" s="88"/>
      <c r="F297" s="88"/>
      <c r="G297" s="87" t="s">
        <v>1132</v>
      </c>
      <c r="H297" s="87" t="s">
        <v>106</v>
      </c>
      <c r="I297" s="87" t="s">
        <v>210</v>
      </c>
      <c r="J297" s="87" t="s">
        <v>605</v>
      </c>
      <c r="K297" s="87" t="s">
        <v>549</v>
      </c>
      <c r="L297" s="87" t="s">
        <v>549</v>
      </c>
      <c r="M297" s="89">
        <v>5450</v>
      </c>
      <c r="N297" s="89">
        <v>7496</v>
      </c>
      <c r="O297" s="89">
        <v>8272</v>
      </c>
      <c r="P297" s="90">
        <v>21218</v>
      </c>
      <c r="R297" s="91"/>
    </row>
    <row r="298" spans="1:18" ht="20.100000000000001" customHeight="1" x14ac:dyDescent="0.25">
      <c r="A298" s="87">
        <v>5198</v>
      </c>
      <c r="B298" s="87" t="s">
        <v>1133</v>
      </c>
      <c r="C298" s="88"/>
      <c r="D298" s="88" t="s">
        <v>66</v>
      </c>
      <c r="E298" s="88"/>
      <c r="F298" s="88"/>
      <c r="G298" s="87" t="s">
        <v>1134</v>
      </c>
      <c r="H298" s="87" t="s">
        <v>106</v>
      </c>
      <c r="I298" s="87" t="s">
        <v>210</v>
      </c>
      <c r="J298" s="87" t="s">
        <v>605</v>
      </c>
      <c r="K298" s="87" t="s">
        <v>549</v>
      </c>
      <c r="L298" s="87" t="s">
        <v>549</v>
      </c>
      <c r="M298" s="89">
        <v>6452</v>
      </c>
      <c r="N298" s="89">
        <v>9870</v>
      </c>
      <c r="O298" s="89">
        <v>9966</v>
      </c>
      <c r="P298" s="90">
        <v>26288</v>
      </c>
      <c r="R298" s="91"/>
    </row>
    <row r="299" spans="1:18" ht="20.100000000000001" customHeight="1" x14ac:dyDescent="0.25">
      <c r="A299" s="87">
        <v>5164</v>
      </c>
      <c r="B299" s="87" t="s">
        <v>1135</v>
      </c>
      <c r="C299" s="88"/>
      <c r="D299" s="88" t="s">
        <v>66</v>
      </c>
      <c r="E299" s="88"/>
      <c r="F299" s="88"/>
      <c r="G299" s="87" t="s">
        <v>1136</v>
      </c>
      <c r="H299" s="87" t="s">
        <v>106</v>
      </c>
      <c r="I299" s="87" t="s">
        <v>210</v>
      </c>
      <c r="J299" s="87" t="s">
        <v>605</v>
      </c>
      <c r="K299" s="87" t="s">
        <v>549</v>
      </c>
      <c r="L299" s="87" t="s">
        <v>549</v>
      </c>
      <c r="M299" s="89">
        <v>197983.55803231368</v>
      </c>
      <c r="N299" s="89">
        <v>602067.13915727858</v>
      </c>
      <c r="O299" s="89">
        <v>260502.34037605743</v>
      </c>
      <c r="P299" s="90">
        <v>1060553.0375656497</v>
      </c>
      <c r="R299" s="91"/>
    </row>
    <row r="300" spans="1:18" ht="20.100000000000001" customHeight="1" x14ac:dyDescent="0.25">
      <c r="A300" s="87">
        <v>5007</v>
      </c>
      <c r="B300" s="87" t="s">
        <v>1137</v>
      </c>
      <c r="C300" s="88"/>
      <c r="D300" s="88" t="s">
        <v>66</v>
      </c>
      <c r="E300" s="88"/>
      <c r="F300" s="88"/>
      <c r="G300" s="87" t="s">
        <v>1138</v>
      </c>
      <c r="H300" s="87" t="s">
        <v>106</v>
      </c>
      <c r="I300" s="87" t="s">
        <v>210</v>
      </c>
      <c r="J300" s="87" t="s">
        <v>605</v>
      </c>
      <c r="K300" s="87" t="s">
        <v>549</v>
      </c>
      <c r="L300" s="87" t="s">
        <v>549</v>
      </c>
      <c r="M300" s="89">
        <v>460720.44196768635</v>
      </c>
      <c r="N300" s="89">
        <v>1401048.8608427215</v>
      </c>
      <c r="O300" s="89">
        <v>606205.65962394257</v>
      </c>
      <c r="P300" s="90">
        <v>2467974.9624343505</v>
      </c>
      <c r="R300" s="91"/>
    </row>
    <row r="301" spans="1:18" ht="20.100000000000001" customHeight="1" x14ac:dyDescent="0.25">
      <c r="A301" s="87">
        <v>5008</v>
      </c>
      <c r="B301" s="87" t="s">
        <v>1139</v>
      </c>
      <c r="C301" s="88"/>
      <c r="D301" s="88" t="s">
        <v>66</v>
      </c>
      <c r="E301" s="88"/>
      <c r="F301" s="88"/>
      <c r="G301" s="87" t="s">
        <v>1140</v>
      </c>
      <c r="H301" s="87" t="s">
        <v>106</v>
      </c>
      <c r="I301" s="87" t="s">
        <v>210</v>
      </c>
      <c r="J301" s="87" t="s">
        <v>605</v>
      </c>
      <c r="K301" s="87" t="s">
        <v>549</v>
      </c>
      <c r="L301" s="87" t="s">
        <v>549</v>
      </c>
      <c r="M301" s="89">
        <v>20162</v>
      </c>
      <c r="N301" s="89">
        <v>25628</v>
      </c>
      <c r="O301" s="89">
        <v>15974</v>
      </c>
      <c r="P301" s="90">
        <v>61764</v>
      </c>
      <c r="R301" s="91"/>
    </row>
    <row r="302" spans="1:18" ht="20.100000000000001" customHeight="1" x14ac:dyDescent="0.25">
      <c r="A302" s="87">
        <v>5200</v>
      </c>
      <c r="B302" s="87" t="s">
        <v>1141</v>
      </c>
      <c r="C302" s="88"/>
      <c r="D302" s="88" t="s">
        <v>66</v>
      </c>
      <c r="E302" s="88"/>
      <c r="F302" s="88"/>
      <c r="G302" s="87" t="s">
        <v>1142</v>
      </c>
      <c r="H302" s="87" t="s">
        <v>106</v>
      </c>
      <c r="I302" s="87" t="s">
        <v>210</v>
      </c>
      <c r="J302" s="87" t="s">
        <v>605</v>
      </c>
      <c r="K302" s="87" t="s">
        <v>549</v>
      </c>
      <c r="L302" s="87" t="s">
        <v>549</v>
      </c>
      <c r="M302" s="89">
        <v>19220</v>
      </c>
      <c r="N302" s="89">
        <v>31128</v>
      </c>
      <c r="O302" s="89">
        <v>71894</v>
      </c>
      <c r="P302" s="90">
        <v>122242</v>
      </c>
      <c r="R302" s="91"/>
    </row>
    <row r="303" spans="1:18" ht="20.100000000000001" customHeight="1" x14ac:dyDescent="0.25">
      <c r="A303" s="87">
        <v>5174</v>
      </c>
      <c r="B303" s="87" t="s">
        <v>1143</v>
      </c>
      <c r="C303" s="88"/>
      <c r="D303" s="88" t="s">
        <v>66</v>
      </c>
      <c r="E303" s="88"/>
      <c r="F303" s="88"/>
      <c r="G303" s="87" t="s">
        <v>1144</v>
      </c>
      <c r="H303" s="87" t="s">
        <v>106</v>
      </c>
      <c r="I303" s="87" t="s">
        <v>210</v>
      </c>
      <c r="J303" s="87" t="s">
        <v>605</v>
      </c>
      <c r="K303" s="87" t="s">
        <v>549</v>
      </c>
      <c r="L303" s="87" t="s">
        <v>549</v>
      </c>
      <c r="M303" s="89">
        <v>96230</v>
      </c>
      <c r="N303" s="89">
        <v>252748</v>
      </c>
      <c r="O303" s="89">
        <v>606826</v>
      </c>
      <c r="P303" s="90">
        <v>955804</v>
      </c>
      <c r="R303" s="91"/>
    </row>
    <row r="304" spans="1:18" ht="20.100000000000001" customHeight="1" x14ac:dyDescent="0.25">
      <c r="A304" s="87">
        <v>5029</v>
      </c>
      <c r="B304" s="87" t="s">
        <v>1145</v>
      </c>
      <c r="C304" s="88"/>
      <c r="D304" s="88" t="s">
        <v>66</v>
      </c>
      <c r="E304" s="88"/>
      <c r="F304" s="88"/>
      <c r="G304" s="87" t="s">
        <v>1146</v>
      </c>
      <c r="H304" s="87" t="s">
        <v>106</v>
      </c>
      <c r="I304" s="87" t="s">
        <v>210</v>
      </c>
      <c r="J304" s="87" t="s">
        <v>605</v>
      </c>
      <c r="K304" s="87" t="s">
        <v>549</v>
      </c>
      <c r="L304" s="87" t="s">
        <v>549</v>
      </c>
      <c r="M304" s="89">
        <v>16180</v>
      </c>
      <c r="N304" s="89">
        <v>29798</v>
      </c>
      <c r="O304" s="89">
        <v>38052</v>
      </c>
      <c r="P304" s="90">
        <v>84030</v>
      </c>
      <c r="R304" s="91"/>
    </row>
    <row r="305" spans="1:18" ht="20.100000000000001" customHeight="1" x14ac:dyDescent="0.25">
      <c r="A305" s="87">
        <v>5196</v>
      </c>
      <c r="B305" s="87" t="s">
        <v>1147</v>
      </c>
      <c r="C305" s="88"/>
      <c r="D305" s="88" t="s">
        <v>66</v>
      </c>
      <c r="E305" s="88"/>
      <c r="F305" s="88"/>
      <c r="G305" s="87" t="s">
        <v>1148</v>
      </c>
      <c r="H305" s="87" t="s">
        <v>106</v>
      </c>
      <c r="I305" s="87" t="s">
        <v>210</v>
      </c>
      <c r="J305" s="87" t="s">
        <v>605</v>
      </c>
      <c r="K305" s="87" t="s">
        <v>549</v>
      </c>
      <c r="L305" s="87" t="s">
        <v>549</v>
      </c>
      <c r="M305" s="89">
        <v>98170</v>
      </c>
      <c r="N305" s="89">
        <v>385970</v>
      </c>
      <c r="O305" s="89">
        <v>360646</v>
      </c>
      <c r="P305" s="90">
        <v>844786</v>
      </c>
      <c r="R305" s="91"/>
    </row>
    <row r="306" spans="1:18" ht="20.100000000000001" customHeight="1" x14ac:dyDescent="0.25">
      <c r="A306" s="87">
        <v>7565</v>
      </c>
      <c r="B306" s="87" t="s">
        <v>1149</v>
      </c>
      <c r="C306" s="88"/>
      <c r="D306" s="88"/>
      <c r="E306" s="88" t="s">
        <v>601</v>
      </c>
      <c r="F306" s="88" t="s">
        <v>57</v>
      </c>
      <c r="G306" s="87" t="s">
        <v>1150</v>
      </c>
      <c r="H306" s="87" t="s">
        <v>112</v>
      </c>
      <c r="I306" s="87" t="s">
        <v>302</v>
      </c>
      <c r="J306" s="87" t="s">
        <v>558</v>
      </c>
      <c r="K306" s="87" t="s">
        <v>549</v>
      </c>
      <c r="L306" s="87" t="s">
        <v>549</v>
      </c>
      <c r="M306" s="89">
        <v>7192</v>
      </c>
      <c r="N306" s="89">
        <v>7288</v>
      </c>
      <c r="O306" s="89">
        <v>3228</v>
      </c>
      <c r="P306" s="90">
        <v>17708</v>
      </c>
      <c r="R306" s="91"/>
    </row>
    <row r="307" spans="1:18" ht="20.100000000000001" customHeight="1" x14ac:dyDescent="0.25">
      <c r="A307" s="87">
        <v>2118</v>
      </c>
      <c r="B307" s="87" t="s">
        <v>1151</v>
      </c>
      <c r="C307" s="88"/>
      <c r="D307" s="88"/>
      <c r="E307" s="88" t="s">
        <v>601</v>
      </c>
      <c r="F307" s="88" t="s">
        <v>57</v>
      </c>
      <c r="G307" s="87" t="s">
        <v>302</v>
      </c>
      <c r="H307" s="87" t="s">
        <v>112</v>
      </c>
      <c r="I307" s="87" t="s">
        <v>302</v>
      </c>
      <c r="J307" s="87" t="s">
        <v>1152</v>
      </c>
      <c r="K307" s="87" t="s">
        <v>549</v>
      </c>
      <c r="L307" s="87" t="s">
        <v>549</v>
      </c>
      <c r="M307" s="89">
        <v>330306</v>
      </c>
      <c r="N307" s="89">
        <v>1444002</v>
      </c>
      <c r="O307" s="89">
        <v>81960</v>
      </c>
      <c r="P307" s="90">
        <v>1856268</v>
      </c>
      <c r="R307" s="91"/>
    </row>
    <row r="308" spans="1:18" ht="20.100000000000001" customHeight="1" x14ac:dyDescent="0.25">
      <c r="A308" s="87">
        <v>2077</v>
      </c>
      <c r="B308" s="87" t="s">
        <v>1153</v>
      </c>
      <c r="C308" s="88"/>
      <c r="D308" s="88"/>
      <c r="E308" s="88" t="s">
        <v>601</v>
      </c>
      <c r="F308" s="88" t="s">
        <v>57</v>
      </c>
      <c r="G308" s="87" t="s">
        <v>1154</v>
      </c>
      <c r="H308" s="87" t="s">
        <v>112</v>
      </c>
      <c r="I308" s="87" t="s">
        <v>302</v>
      </c>
      <c r="J308" s="87" t="s">
        <v>558</v>
      </c>
      <c r="K308" s="87" t="s">
        <v>549</v>
      </c>
      <c r="L308" s="87" t="s">
        <v>549</v>
      </c>
      <c r="M308" s="89">
        <v>8736</v>
      </c>
      <c r="N308" s="89">
        <v>7834</v>
      </c>
      <c r="O308" s="89">
        <v>5610</v>
      </c>
      <c r="P308" s="90">
        <v>22180</v>
      </c>
      <c r="R308" s="91"/>
    </row>
    <row r="309" spans="1:18" ht="20.100000000000001" customHeight="1" x14ac:dyDescent="0.25">
      <c r="A309" s="87">
        <v>7572</v>
      </c>
      <c r="B309" s="87" t="s">
        <v>1155</v>
      </c>
      <c r="C309" s="88"/>
      <c r="D309" s="88"/>
      <c r="E309" s="88" t="s">
        <v>601</v>
      </c>
      <c r="F309" s="88" t="s">
        <v>57</v>
      </c>
      <c r="G309" s="87" t="s">
        <v>1156</v>
      </c>
      <c r="H309" s="87" t="s">
        <v>112</v>
      </c>
      <c r="I309" s="87" t="s">
        <v>302</v>
      </c>
      <c r="J309" s="87" t="s">
        <v>558</v>
      </c>
      <c r="K309" s="87" t="s">
        <v>549</v>
      </c>
      <c r="L309" s="87" t="s">
        <v>549</v>
      </c>
      <c r="M309" s="89">
        <v>10144</v>
      </c>
      <c r="N309" s="89">
        <v>11676</v>
      </c>
      <c r="O309" s="89">
        <v>1052</v>
      </c>
      <c r="P309" s="90">
        <v>22872</v>
      </c>
      <c r="R309" s="91"/>
    </row>
    <row r="310" spans="1:18" ht="20.100000000000001" customHeight="1" x14ac:dyDescent="0.25">
      <c r="A310" s="87">
        <v>7439</v>
      </c>
      <c r="B310" s="87" t="s">
        <v>1157</v>
      </c>
      <c r="C310" s="88"/>
      <c r="D310" s="88" t="s">
        <v>66</v>
      </c>
      <c r="E310" s="88"/>
      <c r="F310" s="88"/>
      <c r="G310" s="87" t="s">
        <v>1158</v>
      </c>
      <c r="H310" s="87" t="s">
        <v>632</v>
      </c>
      <c r="I310" s="87" t="s">
        <v>237</v>
      </c>
      <c r="J310" s="87" t="s">
        <v>637</v>
      </c>
      <c r="K310" s="87" t="s">
        <v>549</v>
      </c>
      <c r="L310" s="87" t="s">
        <v>549</v>
      </c>
      <c r="M310" s="89">
        <v>1031038</v>
      </c>
      <c r="N310" s="89">
        <v>777854</v>
      </c>
      <c r="O310" s="89">
        <v>2035474</v>
      </c>
      <c r="P310" s="90">
        <v>3844366</v>
      </c>
      <c r="R310" s="91"/>
    </row>
    <row r="311" spans="1:18" ht="20.100000000000001" customHeight="1" x14ac:dyDescent="0.25">
      <c r="A311" s="87">
        <v>6171</v>
      </c>
      <c r="B311" s="87" t="s">
        <v>1159</v>
      </c>
      <c r="C311" s="88"/>
      <c r="D311" s="88"/>
      <c r="E311" s="88"/>
      <c r="F311" s="88" t="s">
        <v>57</v>
      </c>
      <c r="G311" s="87" t="s">
        <v>1160</v>
      </c>
      <c r="H311" s="87" t="s">
        <v>632</v>
      </c>
      <c r="I311" s="87" t="s">
        <v>365</v>
      </c>
      <c r="J311" s="87" t="s">
        <v>548</v>
      </c>
      <c r="K311" s="87" t="s">
        <v>549</v>
      </c>
      <c r="L311" s="87" t="s">
        <v>549</v>
      </c>
      <c r="M311" s="89">
        <v>176176</v>
      </c>
      <c r="N311" s="89">
        <v>228308</v>
      </c>
      <c r="O311" s="89">
        <v>289064</v>
      </c>
      <c r="P311" s="90">
        <v>693548</v>
      </c>
      <c r="R311" s="91"/>
    </row>
    <row r="312" spans="1:18" ht="20.100000000000001" customHeight="1" x14ac:dyDescent="0.25">
      <c r="A312" s="87">
        <v>1380</v>
      </c>
      <c r="B312" s="87" t="s">
        <v>1161</v>
      </c>
      <c r="C312" s="88"/>
      <c r="D312" s="88"/>
      <c r="E312" s="88"/>
      <c r="F312" s="88" t="s">
        <v>57</v>
      </c>
      <c r="G312" s="87" t="s">
        <v>1162</v>
      </c>
      <c r="H312" s="87" t="s">
        <v>632</v>
      </c>
      <c r="I312" s="87" t="s">
        <v>365</v>
      </c>
      <c r="J312" s="87" t="s">
        <v>623</v>
      </c>
      <c r="K312" s="87" t="s">
        <v>549</v>
      </c>
      <c r="L312" s="87" t="s">
        <v>549</v>
      </c>
      <c r="M312" s="89">
        <v>2198</v>
      </c>
      <c r="N312" s="89">
        <v>3764</v>
      </c>
      <c r="O312" s="89">
        <v>3492</v>
      </c>
      <c r="P312" s="90">
        <v>9454</v>
      </c>
      <c r="R312" s="91"/>
    </row>
    <row r="313" spans="1:18" ht="20.100000000000001" customHeight="1" x14ac:dyDescent="0.25">
      <c r="A313" s="87">
        <v>6170</v>
      </c>
      <c r="B313" s="87" t="s">
        <v>1163</v>
      </c>
      <c r="C313" s="88"/>
      <c r="D313" s="88"/>
      <c r="E313" s="88"/>
      <c r="F313" s="88" t="s">
        <v>57</v>
      </c>
      <c r="G313" s="87" t="s">
        <v>1164</v>
      </c>
      <c r="H313" s="87" t="s">
        <v>632</v>
      </c>
      <c r="I313" s="87" t="s">
        <v>365</v>
      </c>
      <c r="J313" s="87" t="s">
        <v>548</v>
      </c>
      <c r="K313" s="87" t="s">
        <v>549</v>
      </c>
      <c r="L313" s="87" t="s">
        <v>549</v>
      </c>
      <c r="M313" s="89">
        <v>236428</v>
      </c>
      <c r="N313" s="89">
        <v>349704</v>
      </c>
      <c r="O313" s="89">
        <v>442954</v>
      </c>
      <c r="P313" s="90">
        <v>1029086</v>
      </c>
      <c r="R313" s="91"/>
    </row>
    <row r="314" spans="1:18" ht="20.100000000000001" customHeight="1" x14ac:dyDescent="0.25">
      <c r="A314" s="87">
        <v>1532</v>
      </c>
      <c r="B314" s="87" t="s">
        <v>1165</v>
      </c>
      <c r="C314" s="88"/>
      <c r="D314" s="88"/>
      <c r="E314" s="88"/>
      <c r="F314" s="88" t="s">
        <v>57</v>
      </c>
      <c r="G314" s="87" t="s">
        <v>1166</v>
      </c>
      <c r="H314" s="87" t="s">
        <v>632</v>
      </c>
      <c r="I314" s="87" t="s">
        <v>365</v>
      </c>
      <c r="J314" s="87" t="s">
        <v>548</v>
      </c>
      <c r="K314" s="87" t="s">
        <v>549</v>
      </c>
      <c r="L314" s="87" t="s">
        <v>549</v>
      </c>
      <c r="M314" s="89">
        <v>232666</v>
      </c>
      <c r="N314" s="89">
        <v>501008</v>
      </c>
      <c r="O314" s="89">
        <v>784506</v>
      </c>
      <c r="P314" s="90">
        <v>1518180</v>
      </c>
      <c r="R314" s="91"/>
    </row>
    <row r="315" spans="1:18" ht="20.100000000000001" customHeight="1" x14ac:dyDescent="0.25">
      <c r="A315" s="87">
        <v>1533</v>
      </c>
      <c r="B315" s="87" t="s">
        <v>1167</v>
      </c>
      <c r="C315" s="88"/>
      <c r="D315" s="88"/>
      <c r="E315" s="88"/>
      <c r="F315" s="88" t="s">
        <v>57</v>
      </c>
      <c r="G315" s="87" t="s">
        <v>1168</v>
      </c>
      <c r="H315" s="87" t="s">
        <v>632</v>
      </c>
      <c r="I315" s="87" t="s">
        <v>365</v>
      </c>
      <c r="J315" s="87" t="s">
        <v>548</v>
      </c>
      <c r="K315" s="87" t="s">
        <v>549</v>
      </c>
      <c r="L315" s="87" t="s">
        <v>549</v>
      </c>
      <c r="M315" s="89">
        <v>65822</v>
      </c>
      <c r="N315" s="89">
        <v>131290</v>
      </c>
      <c r="O315" s="89">
        <v>133356</v>
      </c>
      <c r="P315" s="90">
        <v>330468</v>
      </c>
      <c r="R315" s="91"/>
    </row>
    <row r="316" spans="1:18" ht="20.100000000000001" customHeight="1" x14ac:dyDescent="0.25">
      <c r="A316" s="87">
        <v>1373</v>
      </c>
      <c r="B316" s="87" t="s">
        <v>1169</v>
      </c>
      <c r="C316" s="88"/>
      <c r="D316" s="88"/>
      <c r="E316" s="88"/>
      <c r="F316" s="88" t="s">
        <v>57</v>
      </c>
      <c r="G316" s="87" t="s">
        <v>1170</v>
      </c>
      <c r="H316" s="87" t="s">
        <v>632</v>
      </c>
      <c r="I316" s="87" t="s">
        <v>365</v>
      </c>
      <c r="J316" s="87" t="s">
        <v>623</v>
      </c>
      <c r="K316" s="87" t="s">
        <v>549</v>
      </c>
      <c r="L316" s="87" t="s">
        <v>549</v>
      </c>
      <c r="M316" s="89">
        <v>273400</v>
      </c>
      <c r="N316" s="89">
        <v>595964</v>
      </c>
      <c r="O316" s="89">
        <v>971554</v>
      </c>
      <c r="P316" s="90">
        <v>1840918</v>
      </c>
      <c r="R316" s="91"/>
    </row>
    <row r="317" spans="1:18" ht="20.100000000000001" customHeight="1" x14ac:dyDescent="0.25">
      <c r="A317" s="87">
        <v>1579</v>
      </c>
      <c r="B317" s="87" t="s">
        <v>1171</v>
      </c>
      <c r="C317" s="88"/>
      <c r="D317" s="88"/>
      <c r="E317" s="88"/>
      <c r="F317" s="88" t="s">
        <v>57</v>
      </c>
      <c r="G317" s="87" t="s">
        <v>1172</v>
      </c>
      <c r="H317" s="87" t="s">
        <v>632</v>
      </c>
      <c r="I317" s="87" t="s">
        <v>365</v>
      </c>
      <c r="J317" s="87" t="s">
        <v>623</v>
      </c>
      <c r="K317" s="87" t="s">
        <v>549</v>
      </c>
      <c r="L317" s="87" t="s">
        <v>549</v>
      </c>
      <c r="M317" s="89">
        <v>2042</v>
      </c>
      <c r="N317" s="89">
        <v>10232</v>
      </c>
      <c r="O317" s="89">
        <v>15052</v>
      </c>
      <c r="P317" s="90">
        <v>27326</v>
      </c>
      <c r="R317" s="91"/>
    </row>
    <row r="318" spans="1:18" ht="20.100000000000001" customHeight="1" x14ac:dyDescent="0.25">
      <c r="A318" s="87">
        <v>1537</v>
      </c>
      <c r="B318" s="87" t="s">
        <v>1173</v>
      </c>
      <c r="C318" s="88"/>
      <c r="D318" s="88"/>
      <c r="E318" s="88"/>
      <c r="F318" s="88" t="s">
        <v>57</v>
      </c>
      <c r="G318" s="87" t="s">
        <v>1174</v>
      </c>
      <c r="H318" s="87" t="s">
        <v>632</v>
      </c>
      <c r="I318" s="87" t="s">
        <v>365</v>
      </c>
      <c r="J318" s="87" t="s">
        <v>623</v>
      </c>
      <c r="K318" s="87" t="s">
        <v>549</v>
      </c>
      <c r="L318" s="87" t="s">
        <v>549</v>
      </c>
      <c r="M318" s="89">
        <v>2110</v>
      </c>
      <c r="N318" s="89">
        <v>4956</v>
      </c>
      <c r="O318" s="89">
        <v>6588</v>
      </c>
      <c r="P318" s="90">
        <v>13654</v>
      </c>
      <c r="R318" s="91"/>
    </row>
    <row r="319" spans="1:18" ht="20.100000000000001" customHeight="1" x14ac:dyDescent="0.25">
      <c r="A319" s="87">
        <v>1538</v>
      </c>
      <c r="B319" s="87" t="s">
        <v>1175</v>
      </c>
      <c r="C319" s="88"/>
      <c r="D319" s="88"/>
      <c r="E319" s="88"/>
      <c r="F319" s="88" t="s">
        <v>57</v>
      </c>
      <c r="G319" s="87" t="s">
        <v>1176</v>
      </c>
      <c r="H319" s="87" t="s">
        <v>632</v>
      </c>
      <c r="I319" s="87" t="s">
        <v>365</v>
      </c>
      <c r="J319" s="87" t="s">
        <v>623</v>
      </c>
      <c r="K319" s="87" t="s">
        <v>549</v>
      </c>
      <c r="L319" s="87" t="s">
        <v>549</v>
      </c>
      <c r="M319" s="89">
        <v>6278</v>
      </c>
      <c r="N319" s="89">
        <v>11956</v>
      </c>
      <c r="O319" s="89">
        <v>16154</v>
      </c>
      <c r="P319" s="90">
        <v>34388</v>
      </c>
      <c r="R319" s="91"/>
    </row>
    <row r="320" spans="1:18" ht="20.100000000000001" customHeight="1" x14ac:dyDescent="0.25">
      <c r="A320" s="87">
        <v>6172</v>
      </c>
      <c r="B320" s="87" t="s">
        <v>1177</v>
      </c>
      <c r="C320" s="88"/>
      <c r="D320" s="88"/>
      <c r="E320" s="88"/>
      <c r="F320" s="88" t="s">
        <v>57</v>
      </c>
      <c r="G320" s="87" t="s">
        <v>1178</v>
      </c>
      <c r="H320" s="87" t="s">
        <v>632</v>
      </c>
      <c r="I320" s="87" t="s">
        <v>365</v>
      </c>
      <c r="J320" s="87" t="s">
        <v>548</v>
      </c>
      <c r="K320" s="87" t="s">
        <v>549</v>
      </c>
      <c r="L320" s="87" t="s">
        <v>549</v>
      </c>
      <c r="M320" s="89">
        <v>143676</v>
      </c>
      <c r="N320" s="89">
        <v>206942</v>
      </c>
      <c r="O320" s="89">
        <v>171966</v>
      </c>
      <c r="P320" s="90">
        <v>522584</v>
      </c>
      <c r="R320" s="91"/>
    </row>
    <row r="321" spans="1:18" ht="20.100000000000001" customHeight="1" x14ac:dyDescent="0.25">
      <c r="A321" s="87">
        <v>1903</v>
      </c>
      <c r="B321" s="87" t="s">
        <v>1179</v>
      </c>
      <c r="C321" s="88"/>
      <c r="D321" s="88" t="s">
        <v>66</v>
      </c>
      <c r="E321" s="88"/>
      <c r="F321" s="88"/>
      <c r="G321" s="87" t="s">
        <v>1180</v>
      </c>
      <c r="H321" s="87" t="s">
        <v>170</v>
      </c>
      <c r="I321" s="87" t="s">
        <v>203</v>
      </c>
      <c r="J321" s="87" t="s">
        <v>571</v>
      </c>
      <c r="K321" s="87" t="s">
        <v>549</v>
      </c>
      <c r="L321" s="87" t="s">
        <v>549</v>
      </c>
      <c r="M321" s="89">
        <v>26654</v>
      </c>
      <c r="N321" s="89">
        <v>22522</v>
      </c>
      <c r="O321" s="89">
        <v>38616</v>
      </c>
      <c r="P321" s="90">
        <v>87792</v>
      </c>
      <c r="R321" s="91"/>
    </row>
    <row r="322" spans="1:18" ht="20.100000000000001" customHeight="1" x14ac:dyDescent="0.25">
      <c r="A322" s="87">
        <v>1897</v>
      </c>
      <c r="B322" s="87" t="s">
        <v>1181</v>
      </c>
      <c r="C322" s="88"/>
      <c r="D322" s="88" t="s">
        <v>66</v>
      </c>
      <c r="E322" s="88"/>
      <c r="F322" s="88"/>
      <c r="G322" s="87" t="s">
        <v>1182</v>
      </c>
      <c r="H322" s="87" t="s">
        <v>170</v>
      </c>
      <c r="I322" s="87" t="s">
        <v>203</v>
      </c>
      <c r="J322" s="87" t="s">
        <v>571</v>
      </c>
      <c r="K322" s="87" t="s">
        <v>549</v>
      </c>
      <c r="L322" s="87" t="s">
        <v>549</v>
      </c>
      <c r="M322" s="89">
        <v>316650</v>
      </c>
      <c r="N322" s="89">
        <v>752296</v>
      </c>
      <c r="O322" s="89">
        <v>249050</v>
      </c>
      <c r="P322" s="90">
        <v>1317996</v>
      </c>
      <c r="R322" s="91"/>
    </row>
    <row r="323" spans="1:18" ht="20.100000000000001" customHeight="1" x14ac:dyDescent="0.25">
      <c r="A323" s="87">
        <v>1902</v>
      </c>
      <c r="B323" s="87" t="s">
        <v>1183</v>
      </c>
      <c r="C323" s="88"/>
      <c r="D323" s="88" t="s">
        <v>66</v>
      </c>
      <c r="E323" s="88"/>
      <c r="F323" s="88"/>
      <c r="G323" s="87" t="s">
        <v>1184</v>
      </c>
      <c r="H323" s="87" t="s">
        <v>170</v>
      </c>
      <c r="I323" s="87" t="s">
        <v>203</v>
      </c>
      <c r="J323" s="87" t="s">
        <v>571</v>
      </c>
      <c r="K323" s="87" t="s">
        <v>549</v>
      </c>
      <c r="L323" s="87" t="s">
        <v>549</v>
      </c>
      <c r="M323" s="89">
        <v>38734</v>
      </c>
      <c r="N323" s="89">
        <v>30726</v>
      </c>
      <c r="O323" s="89">
        <v>46992</v>
      </c>
      <c r="P323" s="90">
        <v>116452</v>
      </c>
      <c r="R323" s="91"/>
    </row>
    <row r="324" spans="1:18" ht="20.100000000000001" customHeight="1" x14ac:dyDescent="0.25">
      <c r="A324" s="87">
        <v>1900</v>
      </c>
      <c r="B324" s="87" t="s">
        <v>1185</v>
      </c>
      <c r="C324" s="88"/>
      <c r="D324" s="88" t="s">
        <v>66</v>
      </c>
      <c r="E324" s="88"/>
      <c r="F324" s="88"/>
      <c r="G324" s="87" t="s">
        <v>1186</v>
      </c>
      <c r="H324" s="87" t="s">
        <v>170</v>
      </c>
      <c r="I324" s="87" t="s">
        <v>203</v>
      </c>
      <c r="J324" s="87" t="s">
        <v>571</v>
      </c>
      <c r="K324" s="87" t="s">
        <v>549</v>
      </c>
      <c r="L324" s="87" t="s">
        <v>549</v>
      </c>
      <c r="M324" s="89">
        <v>120358</v>
      </c>
      <c r="N324" s="89">
        <v>28074</v>
      </c>
      <c r="O324" s="89">
        <v>70038</v>
      </c>
      <c r="P324" s="90">
        <v>218470</v>
      </c>
      <c r="R324" s="91"/>
    </row>
    <row r="325" spans="1:18" ht="20.100000000000001" customHeight="1" x14ac:dyDescent="0.25">
      <c r="A325" s="87">
        <v>6870</v>
      </c>
      <c r="B325" s="87" t="s">
        <v>1187</v>
      </c>
      <c r="C325" s="88"/>
      <c r="D325" s="88" t="s">
        <v>66</v>
      </c>
      <c r="E325" s="88"/>
      <c r="F325" s="88"/>
      <c r="G325" s="87" t="s">
        <v>1188</v>
      </c>
      <c r="H325" s="87" t="s">
        <v>632</v>
      </c>
      <c r="I325" s="87" t="s">
        <v>229</v>
      </c>
      <c r="J325" s="87" t="s">
        <v>633</v>
      </c>
      <c r="K325" s="87" t="s">
        <v>549</v>
      </c>
      <c r="L325" s="87" t="s">
        <v>549</v>
      </c>
      <c r="M325" s="89">
        <v>4170</v>
      </c>
      <c r="N325" s="89">
        <v>5100</v>
      </c>
      <c r="O325" s="89">
        <v>7534</v>
      </c>
      <c r="P325" s="90">
        <v>16804</v>
      </c>
      <c r="R325" s="91"/>
    </row>
    <row r="326" spans="1:18" ht="20.100000000000001" customHeight="1" x14ac:dyDescent="0.25">
      <c r="A326" s="87">
        <v>6836</v>
      </c>
      <c r="B326" s="87" t="s">
        <v>1189</v>
      </c>
      <c r="C326" s="88"/>
      <c r="D326" s="88" t="s">
        <v>66</v>
      </c>
      <c r="E326" s="88"/>
      <c r="F326" s="88"/>
      <c r="G326" s="87" t="s">
        <v>229</v>
      </c>
      <c r="H326" s="87" t="s">
        <v>632</v>
      </c>
      <c r="I326" s="87" t="s">
        <v>229</v>
      </c>
      <c r="J326" s="87" t="s">
        <v>633</v>
      </c>
      <c r="K326" s="87" t="s">
        <v>549</v>
      </c>
      <c r="L326" s="87" t="s">
        <v>549</v>
      </c>
      <c r="M326" s="89">
        <v>1613544</v>
      </c>
      <c r="N326" s="89">
        <v>1870486</v>
      </c>
      <c r="O326" s="89">
        <v>5052938</v>
      </c>
      <c r="P326" s="90">
        <v>8536968</v>
      </c>
      <c r="R326" s="91"/>
    </row>
    <row r="327" spans="1:18" ht="20.100000000000001" customHeight="1" x14ac:dyDescent="0.25">
      <c r="A327" s="87">
        <v>6892</v>
      </c>
      <c r="B327" s="87" t="s">
        <v>1190</v>
      </c>
      <c r="C327" s="88"/>
      <c r="D327" s="88" t="s">
        <v>66</v>
      </c>
      <c r="E327" s="88"/>
      <c r="F327" s="88"/>
      <c r="G327" s="87" t="s">
        <v>1191</v>
      </c>
      <c r="H327" s="87" t="s">
        <v>632</v>
      </c>
      <c r="I327" s="87" t="s">
        <v>229</v>
      </c>
      <c r="J327" s="87" t="s">
        <v>633</v>
      </c>
      <c r="K327" s="87" t="s">
        <v>549</v>
      </c>
      <c r="L327" s="87" t="s">
        <v>549</v>
      </c>
      <c r="M327" s="89">
        <v>96322</v>
      </c>
      <c r="N327" s="89">
        <v>82322</v>
      </c>
      <c r="O327" s="89">
        <v>367920</v>
      </c>
      <c r="P327" s="90">
        <v>546564</v>
      </c>
      <c r="R327" s="91"/>
    </row>
    <row r="328" spans="1:18" ht="20.100000000000001" customHeight="1" x14ac:dyDescent="0.25">
      <c r="A328" s="87">
        <v>4731</v>
      </c>
      <c r="B328" s="87" t="s">
        <v>1192</v>
      </c>
      <c r="C328" s="88"/>
      <c r="D328" s="88" t="s">
        <v>66</v>
      </c>
      <c r="E328" s="88"/>
      <c r="F328" s="88"/>
      <c r="G328" s="87" t="s">
        <v>1193</v>
      </c>
      <c r="H328" s="87" t="s">
        <v>187</v>
      </c>
      <c r="I328" s="87" t="s">
        <v>186</v>
      </c>
      <c r="J328" s="87" t="s">
        <v>696</v>
      </c>
      <c r="K328" s="87" t="s">
        <v>549</v>
      </c>
      <c r="L328" s="87" t="s">
        <v>549</v>
      </c>
      <c r="M328" s="89">
        <v>664832</v>
      </c>
      <c r="N328" s="89">
        <v>1417034</v>
      </c>
      <c r="O328" s="89">
        <v>270846</v>
      </c>
      <c r="P328" s="90">
        <v>2352712</v>
      </c>
      <c r="R328" s="91"/>
    </row>
    <row r="329" spans="1:18" ht="20.100000000000001" customHeight="1" x14ac:dyDescent="0.25">
      <c r="A329" s="87">
        <v>4502</v>
      </c>
      <c r="B329" s="87" t="s">
        <v>1194</v>
      </c>
      <c r="C329" s="88"/>
      <c r="D329" s="88"/>
      <c r="E329" s="88" t="s">
        <v>601</v>
      </c>
      <c r="F329" s="88" t="s">
        <v>57</v>
      </c>
      <c r="G329" s="87" t="s">
        <v>1195</v>
      </c>
      <c r="H329" s="87" t="s">
        <v>106</v>
      </c>
      <c r="I329" s="87" t="s">
        <v>321</v>
      </c>
      <c r="J329" s="87" t="s">
        <v>618</v>
      </c>
      <c r="K329" s="87" t="s">
        <v>549</v>
      </c>
      <c r="L329" s="87" t="s">
        <v>549</v>
      </c>
      <c r="M329" s="89">
        <v>637152</v>
      </c>
      <c r="N329" s="89">
        <v>1174008</v>
      </c>
      <c r="O329" s="89">
        <v>677600</v>
      </c>
      <c r="P329" s="90">
        <v>2488760</v>
      </c>
      <c r="R329" s="91"/>
    </row>
    <row r="330" spans="1:18" ht="20.100000000000001" customHeight="1" x14ac:dyDescent="0.25">
      <c r="A330" s="87">
        <v>3048</v>
      </c>
      <c r="B330" s="87" t="s">
        <v>1196</v>
      </c>
      <c r="C330" s="88"/>
      <c r="D330" s="88"/>
      <c r="E330" s="88" t="s">
        <v>601</v>
      </c>
      <c r="F330" s="88" t="s">
        <v>57</v>
      </c>
      <c r="G330" s="87" t="s">
        <v>1197</v>
      </c>
      <c r="H330" s="87" t="s">
        <v>106</v>
      </c>
      <c r="I330" s="87" t="s">
        <v>321</v>
      </c>
      <c r="J330" s="87" t="s">
        <v>618</v>
      </c>
      <c r="K330" s="87" t="s">
        <v>549</v>
      </c>
      <c r="L330" s="87" t="s">
        <v>549</v>
      </c>
      <c r="M330" s="89">
        <v>194862</v>
      </c>
      <c r="N330" s="89">
        <v>354924</v>
      </c>
      <c r="O330" s="89">
        <v>373614</v>
      </c>
      <c r="P330" s="90">
        <v>923400</v>
      </c>
      <c r="R330" s="91"/>
    </row>
    <row r="331" spans="1:18" ht="20.100000000000001" customHeight="1" x14ac:dyDescent="0.25">
      <c r="A331" s="87">
        <v>3104</v>
      </c>
      <c r="B331" s="87" t="s">
        <v>1198</v>
      </c>
      <c r="C331" s="88"/>
      <c r="D331" s="88"/>
      <c r="E331" s="88" t="s">
        <v>601</v>
      </c>
      <c r="F331" s="88" t="s">
        <v>57</v>
      </c>
      <c r="G331" s="87" t="s">
        <v>1199</v>
      </c>
      <c r="H331" s="87" t="s">
        <v>106</v>
      </c>
      <c r="I331" s="87" t="s">
        <v>321</v>
      </c>
      <c r="J331" s="87" t="s">
        <v>618</v>
      </c>
      <c r="K331" s="87" t="s">
        <v>549</v>
      </c>
      <c r="L331" s="87" t="s">
        <v>549</v>
      </c>
      <c r="M331" s="89">
        <v>102364</v>
      </c>
      <c r="N331" s="89">
        <v>1009666</v>
      </c>
      <c r="O331" s="89">
        <v>199208</v>
      </c>
      <c r="P331" s="90">
        <v>1311238</v>
      </c>
      <c r="R331" s="91"/>
    </row>
    <row r="332" spans="1:18" ht="20.100000000000001" customHeight="1" x14ac:dyDescent="0.25">
      <c r="A332" s="87">
        <v>3194</v>
      </c>
      <c r="B332" s="87" t="s">
        <v>1200</v>
      </c>
      <c r="C332" s="88"/>
      <c r="D332" s="88"/>
      <c r="E332" s="88" t="s">
        <v>601</v>
      </c>
      <c r="F332" s="88" t="s">
        <v>57</v>
      </c>
      <c r="G332" s="87" t="s">
        <v>1201</v>
      </c>
      <c r="H332" s="87" t="s">
        <v>106</v>
      </c>
      <c r="I332" s="87" t="s">
        <v>321</v>
      </c>
      <c r="J332" s="87" t="s">
        <v>696</v>
      </c>
      <c r="K332" s="87" t="s">
        <v>549</v>
      </c>
      <c r="L332" s="87" t="s">
        <v>549</v>
      </c>
      <c r="M332" s="89">
        <v>9252</v>
      </c>
      <c r="N332" s="89">
        <v>14508</v>
      </c>
      <c r="O332" s="89">
        <v>14850</v>
      </c>
      <c r="P332" s="90">
        <v>38610</v>
      </c>
      <c r="R332" s="91"/>
    </row>
    <row r="333" spans="1:18" ht="20.100000000000001" customHeight="1" x14ac:dyDescent="0.25">
      <c r="A333" s="87">
        <v>3110</v>
      </c>
      <c r="B333" s="87" t="s">
        <v>1202</v>
      </c>
      <c r="C333" s="88"/>
      <c r="D333" s="88"/>
      <c r="E333" s="88" t="s">
        <v>601</v>
      </c>
      <c r="F333" s="88" t="s">
        <v>57</v>
      </c>
      <c r="G333" s="87" t="s">
        <v>1203</v>
      </c>
      <c r="H333" s="87" t="s">
        <v>106</v>
      </c>
      <c r="I333" s="87" t="s">
        <v>321</v>
      </c>
      <c r="J333" s="87" t="s">
        <v>618</v>
      </c>
      <c r="K333" s="87" t="s">
        <v>549</v>
      </c>
      <c r="L333" s="87" t="s">
        <v>549</v>
      </c>
      <c r="M333" s="89">
        <v>4366</v>
      </c>
      <c r="N333" s="89">
        <v>9928</v>
      </c>
      <c r="O333" s="89">
        <v>5306</v>
      </c>
      <c r="P333" s="90">
        <v>19600</v>
      </c>
      <c r="R333" s="91"/>
    </row>
    <row r="334" spans="1:18" ht="20.100000000000001" customHeight="1" x14ac:dyDescent="0.25">
      <c r="A334" s="87">
        <v>3121</v>
      </c>
      <c r="B334" s="87" t="s">
        <v>1204</v>
      </c>
      <c r="C334" s="88"/>
      <c r="D334" s="88"/>
      <c r="E334" s="88" t="s">
        <v>601</v>
      </c>
      <c r="F334" s="88" t="s">
        <v>57</v>
      </c>
      <c r="G334" s="87" t="s">
        <v>1205</v>
      </c>
      <c r="H334" s="87" t="s">
        <v>106</v>
      </c>
      <c r="I334" s="87" t="s">
        <v>321</v>
      </c>
      <c r="J334" s="87" t="s">
        <v>618</v>
      </c>
      <c r="K334" s="87" t="s">
        <v>549</v>
      </c>
      <c r="L334" s="87" t="s">
        <v>549</v>
      </c>
      <c r="M334" s="89">
        <v>111642</v>
      </c>
      <c r="N334" s="89">
        <v>521172</v>
      </c>
      <c r="O334" s="89">
        <v>176998</v>
      </c>
      <c r="P334" s="90">
        <v>809812</v>
      </c>
      <c r="R334" s="91"/>
    </row>
    <row r="335" spans="1:18" ht="20.100000000000001" customHeight="1" x14ac:dyDescent="0.25">
      <c r="A335" s="87">
        <v>2939</v>
      </c>
      <c r="B335" s="87" t="s">
        <v>1206</v>
      </c>
      <c r="C335" s="88"/>
      <c r="D335" s="88"/>
      <c r="E335" s="88" t="s">
        <v>601</v>
      </c>
      <c r="F335" s="88" t="s">
        <v>57</v>
      </c>
      <c r="G335" s="87" t="s">
        <v>1207</v>
      </c>
      <c r="H335" s="87" t="s">
        <v>112</v>
      </c>
      <c r="I335" s="87" t="s">
        <v>323</v>
      </c>
      <c r="J335" s="87" t="s">
        <v>558</v>
      </c>
      <c r="K335" s="87" t="s">
        <v>549</v>
      </c>
      <c r="L335" s="87" t="s">
        <v>549</v>
      </c>
      <c r="M335" s="89">
        <v>14262</v>
      </c>
      <c r="N335" s="89">
        <v>11948</v>
      </c>
      <c r="O335" s="89">
        <v>4106</v>
      </c>
      <c r="P335" s="90">
        <v>30316</v>
      </c>
      <c r="R335" s="91"/>
    </row>
    <row r="336" spans="1:18" ht="20.100000000000001" customHeight="1" x14ac:dyDescent="0.25">
      <c r="A336" s="87">
        <v>2760</v>
      </c>
      <c r="B336" s="87" t="s">
        <v>1208</v>
      </c>
      <c r="C336" s="88"/>
      <c r="D336" s="88"/>
      <c r="E336" s="88" t="s">
        <v>601</v>
      </c>
      <c r="F336" s="88" t="s">
        <v>57</v>
      </c>
      <c r="G336" s="87" t="s">
        <v>1209</v>
      </c>
      <c r="H336" s="87" t="s">
        <v>112</v>
      </c>
      <c r="I336" s="87" t="s">
        <v>323</v>
      </c>
      <c r="J336" s="87" t="s">
        <v>558</v>
      </c>
      <c r="K336" s="87" t="s">
        <v>549</v>
      </c>
      <c r="L336" s="87" t="s">
        <v>549</v>
      </c>
      <c r="M336" s="89">
        <v>115680</v>
      </c>
      <c r="N336" s="89">
        <v>105816</v>
      </c>
      <c r="O336" s="89">
        <v>63308</v>
      </c>
      <c r="P336" s="90">
        <v>284804</v>
      </c>
      <c r="R336" s="91"/>
    </row>
    <row r="337" spans="1:18" ht="20.100000000000001" customHeight="1" x14ac:dyDescent="0.25">
      <c r="A337" s="87">
        <v>1223</v>
      </c>
      <c r="B337" s="87" t="s">
        <v>1210</v>
      </c>
      <c r="C337" s="88"/>
      <c r="D337" s="88"/>
      <c r="E337" s="88" t="s">
        <v>601</v>
      </c>
      <c r="F337" s="88" t="s">
        <v>57</v>
      </c>
      <c r="G337" s="87" t="s">
        <v>1211</v>
      </c>
      <c r="H337" s="87" t="s">
        <v>112</v>
      </c>
      <c r="I337" s="87" t="s">
        <v>323</v>
      </c>
      <c r="J337" s="87" t="s">
        <v>571</v>
      </c>
      <c r="K337" s="87" t="s">
        <v>549</v>
      </c>
      <c r="L337" s="87" t="s">
        <v>549</v>
      </c>
      <c r="M337" s="89">
        <v>61264</v>
      </c>
      <c r="N337" s="89">
        <v>27272</v>
      </c>
      <c r="O337" s="89">
        <v>22480</v>
      </c>
      <c r="P337" s="90">
        <v>111016</v>
      </c>
      <c r="R337" s="91"/>
    </row>
    <row r="338" spans="1:18" ht="20.100000000000001" customHeight="1" x14ac:dyDescent="0.25">
      <c r="A338" s="87">
        <v>2850</v>
      </c>
      <c r="B338" s="87" t="s">
        <v>1212</v>
      </c>
      <c r="C338" s="88"/>
      <c r="D338" s="88"/>
      <c r="E338" s="88" t="s">
        <v>601</v>
      </c>
      <c r="F338" s="88" t="s">
        <v>57</v>
      </c>
      <c r="G338" s="87" t="s">
        <v>1213</v>
      </c>
      <c r="H338" s="87" t="s">
        <v>112</v>
      </c>
      <c r="I338" s="87" t="s">
        <v>323</v>
      </c>
      <c r="J338" s="87" t="s">
        <v>558</v>
      </c>
      <c r="K338" s="87" t="s">
        <v>549</v>
      </c>
      <c r="L338" s="87" t="s">
        <v>549</v>
      </c>
      <c r="M338" s="89">
        <v>3026</v>
      </c>
      <c r="N338" s="89">
        <v>3754</v>
      </c>
      <c r="O338" s="89">
        <v>1900</v>
      </c>
      <c r="P338" s="90">
        <v>8680</v>
      </c>
      <c r="R338" s="91"/>
    </row>
    <row r="339" spans="1:18" ht="20.100000000000001" customHeight="1" x14ac:dyDescent="0.25">
      <c r="A339" s="87">
        <v>2764</v>
      </c>
      <c r="B339" s="87" t="s">
        <v>1214</v>
      </c>
      <c r="C339" s="88"/>
      <c r="D339" s="88"/>
      <c r="E339" s="88" t="s">
        <v>601</v>
      </c>
      <c r="F339" s="88" t="s">
        <v>57</v>
      </c>
      <c r="G339" s="87" t="s">
        <v>1215</v>
      </c>
      <c r="H339" s="87" t="s">
        <v>112</v>
      </c>
      <c r="I339" s="87" t="s">
        <v>323</v>
      </c>
      <c r="J339" s="87" t="s">
        <v>558</v>
      </c>
      <c r="K339" s="87" t="s">
        <v>549</v>
      </c>
      <c r="L339" s="87" t="s">
        <v>549</v>
      </c>
      <c r="M339" s="89">
        <v>15816</v>
      </c>
      <c r="N339" s="89">
        <v>16970</v>
      </c>
      <c r="O339" s="89">
        <v>5210</v>
      </c>
      <c r="P339" s="90">
        <v>37996</v>
      </c>
      <c r="R339" s="91"/>
    </row>
    <row r="340" spans="1:18" ht="20.100000000000001" customHeight="1" x14ac:dyDescent="0.25">
      <c r="A340" s="87">
        <v>1227</v>
      </c>
      <c r="B340" s="87" t="s">
        <v>1216</v>
      </c>
      <c r="C340" s="88"/>
      <c r="D340" s="88"/>
      <c r="E340" s="88" t="s">
        <v>601</v>
      </c>
      <c r="F340" s="88" t="s">
        <v>57</v>
      </c>
      <c r="G340" s="87" t="s">
        <v>1217</v>
      </c>
      <c r="H340" s="87" t="s">
        <v>112</v>
      </c>
      <c r="I340" s="87" t="s">
        <v>323</v>
      </c>
      <c r="J340" s="87" t="s">
        <v>558</v>
      </c>
      <c r="K340" s="87" t="s">
        <v>549</v>
      </c>
      <c r="L340" s="87" t="s">
        <v>549</v>
      </c>
      <c r="M340" s="89">
        <v>99858</v>
      </c>
      <c r="N340" s="89">
        <v>171394</v>
      </c>
      <c r="O340" s="89">
        <v>75956</v>
      </c>
      <c r="P340" s="90">
        <v>347208</v>
      </c>
      <c r="R340" s="91"/>
    </row>
    <row r="341" spans="1:18" ht="20.100000000000001" customHeight="1" x14ac:dyDescent="0.25">
      <c r="A341" s="87">
        <v>1243</v>
      </c>
      <c r="B341" s="87" t="s">
        <v>1218</v>
      </c>
      <c r="C341" s="88"/>
      <c r="D341" s="88"/>
      <c r="E341" s="88" t="s">
        <v>601</v>
      </c>
      <c r="F341" s="88" t="s">
        <v>57</v>
      </c>
      <c r="G341" s="87" t="s">
        <v>1219</v>
      </c>
      <c r="H341" s="87" t="s">
        <v>112</v>
      </c>
      <c r="I341" s="87" t="s">
        <v>323</v>
      </c>
      <c r="J341" s="87" t="s">
        <v>1152</v>
      </c>
      <c r="K341" s="87" t="s">
        <v>549</v>
      </c>
      <c r="L341" s="87" t="s">
        <v>549</v>
      </c>
      <c r="M341" s="89">
        <v>962874</v>
      </c>
      <c r="N341" s="89">
        <v>1674752</v>
      </c>
      <c r="O341" s="89">
        <v>447978</v>
      </c>
      <c r="P341" s="90">
        <v>3085604</v>
      </c>
      <c r="R341" s="91"/>
    </row>
    <row r="342" spans="1:18" ht="20.100000000000001" customHeight="1" x14ac:dyDescent="0.25">
      <c r="A342" s="87">
        <v>2765</v>
      </c>
      <c r="B342" s="87" t="s">
        <v>1220</v>
      </c>
      <c r="C342" s="88"/>
      <c r="D342" s="88"/>
      <c r="E342" s="88" t="s">
        <v>601</v>
      </c>
      <c r="F342" s="88" t="s">
        <v>57</v>
      </c>
      <c r="G342" s="87" t="s">
        <v>1221</v>
      </c>
      <c r="H342" s="87" t="s">
        <v>112</v>
      </c>
      <c r="I342" s="87" t="s">
        <v>323</v>
      </c>
      <c r="J342" s="87" t="s">
        <v>558</v>
      </c>
      <c r="K342" s="87" t="s">
        <v>549</v>
      </c>
      <c r="L342" s="87" t="s">
        <v>549</v>
      </c>
      <c r="M342" s="89">
        <v>35284</v>
      </c>
      <c r="N342" s="89">
        <v>63710</v>
      </c>
      <c r="O342" s="89">
        <v>89972</v>
      </c>
      <c r="P342" s="90">
        <v>188966</v>
      </c>
      <c r="R342" s="91"/>
    </row>
    <row r="343" spans="1:18" ht="20.100000000000001" customHeight="1" x14ac:dyDescent="0.25">
      <c r="A343" s="87">
        <v>1220</v>
      </c>
      <c r="B343" s="87" t="s">
        <v>1222</v>
      </c>
      <c r="C343" s="88"/>
      <c r="D343" s="88"/>
      <c r="E343" s="88" t="s">
        <v>601</v>
      </c>
      <c r="F343" s="88" t="s">
        <v>57</v>
      </c>
      <c r="G343" s="87" t="s">
        <v>1223</v>
      </c>
      <c r="H343" s="87" t="s">
        <v>112</v>
      </c>
      <c r="I343" s="87" t="s">
        <v>323</v>
      </c>
      <c r="J343" s="87" t="s">
        <v>558</v>
      </c>
      <c r="K343" s="87" t="s">
        <v>549</v>
      </c>
      <c r="L343" s="87" t="s">
        <v>549</v>
      </c>
      <c r="M343" s="89">
        <v>20202</v>
      </c>
      <c r="N343" s="89">
        <v>24822</v>
      </c>
      <c r="O343" s="89">
        <v>5868</v>
      </c>
      <c r="P343" s="90">
        <v>50892</v>
      </c>
      <c r="R343" s="91"/>
    </row>
    <row r="344" spans="1:18" ht="20.100000000000001" customHeight="1" x14ac:dyDescent="0.25">
      <c r="A344" s="87">
        <v>2767</v>
      </c>
      <c r="B344" s="87" t="s">
        <v>1224</v>
      </c>
      <c r="C344" s="88"/>
      <c r="D344" s="88"/>
      <c r="E344" s="88" t="s">
        <v>601</v>
      </c>
      <c r="F344" s="88" t="s">
        <v>57</v>
      </c>
      <c r="G344" s="87" t="s">
        <v>1225</v>
      </c>
      <c r="H344" s="87" t="s">
        <v>112</v>
      </c>
      <c r="I344" s="87" t="s">
        <v>323</v>
      </c>
      <c r="J344" s="87" t="s">
        <v>558</v>
      </c>
      <c r="K344" s="87" t="s">
        <v>549</v>
      </c>
      <c r="L344" s="87" t="s">
        <v>549</v>
      </c>
      <c r="M344" s="89">
        <v>123752</v>
      </c>
      <c r="N344" s="89">
        <v>84018</v>
      </c>
      <c r="O344" s="89">
        <v>81334</v>
      </c>
      <c r="P344" s="90">
        <v>289104</v>
      </c>
      <c r="R344" s="91"/>
    </row>
    <row r="345" spans="1:18" ht="20.100000000000001" customHeight="1" x14ac:dyDescent="0.25">
      <c r="A345" s="87">
        <v>1221</v>
      </c>
      <c r="B345" s="87" t="s">
        <v>1226</v>
      </c>
      <c r="C345" s="88"/>
      <c r="D345" s="88"/>
      <c r="E345" s="88" t="s">
        <v>601</v>
      </c>
      <c r="F345" s="88" t="s">
        <v>57</v>
      </c>
      <c r="G345" s="87" t="s">
        <v>1227</v>
      </c>
      <c r="H345" s="87" t="s">
        <v>112</v>
      </c>
      <c r="I345" s="87" t="s">
        <v>323</v>
      </c>
      <c r="J345" s="87" t="s">
        <v>558</v>
      </c>
      <c r="K345" s="87" t="s">
        <v>549</v>
      </c>
      <c r="L345" s="87" t="s">
        <v>549</v>
      </c>
      <c r="M345" s="89">
        <v>75390</v>
      </c>
      <c r="N345" s="89">
        <v>84786</v>
      </c>
      <c r="O345" s="89">
        <v>39572</v>
      </c>
      <c r="P345" s="90">
        <v>199748</v>
      </c>
      <c r="R345" s="91"/>
    </row>
    <row r="346" spans="1:18" ht="20.100000000000001" customHeight="1" x14ac:dyDescent="0.25">
      <c r="A346" s="87">
        <v>2848</v>
      </c>
      <c r="B346" s="87" t="s">
        <v>1228</v>
      </c>
      <c r="C346" s="88"/>
      <c r="D346" s="88"/>
      <c r="E346" s="88" t="s">
        <v>601</v>
      </c>
      <c r="F346" s="88" t="s">
        <v>57</v>
      </c>
      <c r="G346" s="87" t="s">
        <v>1229</v>
      </c>
      <c r="H346" s="87" t="s">
        <v>112</v>
      </c>
      <c r="I346" s="87" t="s">
        <v>323</v>
      </c>
      <c r="J346" s="87" t="s">
        <v>558</v>
      </c>
      <c r="K346" s="87" t="s">
        <v>549</v>
      </c>
      <c r="L346" s="87" t="s">
        <v>549</v>
      </c>
      <c r="M346" s="89">
        <v>147464</v>
      </c>
      <c r="N346" s="89">
        <v>172706</v>
      </c>
      <c r="O346" s="89">
        <v>193252</v>
      </c>
      <c r="P346" s="90">
        <v>513422</v>
      </c>
      <c r="R346" s="91"/>
    </row>
    <row r="347" spans="1:18" ht="20.100000000000001" customHeight="1" x14ac:dyDescent="0.25">
      <c r="A347" s="87">
        <v>2871</v>
      </c>
      <c r="B347" s="87" t="s">
        <v>1230</v>
      </c>
      <c r="C347" s="88"/>
      <c r="D347" s="88"/>
      <c r="E347" s="88" t="s">
        <v>601</v>
      </c>
      <c r="F347" s="88" t="s">
        <v>57</v>
      </c>
      <c r="G347" s="87" t="s">
        <v>1231</v>
      </c>
      <c r="H347" s="87" t="s">
        <v>112</v>
      </c>
      <c r="I347" s="87" t="s">
        <v>323</v>
      </c>
      <c r="J347" s="87" t="s">
        <v>1152</v>
      </c>
      <c r="K347" s="87" t="s">
        <v>549</v>
      </c>
      <c r="L347" s="87" t="s">
        <v>549</v>
      </c>
      <c r="M347" s="89">
        <v>354972</v>
      </c>
      <c r="N347" s="89">
        <v>1057512</v>
      </c>
      <c r="O347" s="89">
        <v>248914</v>
      </c>
      <c r="P347" s="90">
        <v>1661398</v>
      </c>
      <c r="R347" s="91"/>
    </row>
    <row r="348" spans="1:18" ht="20.100000000000001" customHeight="1" x14ac:dyDescent="0.25">
      <c r="A348" s="87">
        <v>2849</v>
      </c>
      <c r="B348" s="87" t="s">
        <v>1232</v>
      </c>
      <c r="C348" s="88"/>
      <c r="D348" s="88"/>
      <c r="E348" s="88" t="s">
        <v>601</v>
      </c>
      <c r="F348" s="88" t="s">
        <v>57</v>
      </c>
      <c r="G348" s="87" t="s">
        <v>1233</v>
      </c>
      <c r="H348" s="87" t="s">
        <v>112</v>
      </c>
      <c r="I348" s="87" t="s">
        <v>323</v>
      </c>
      <c r="J348" s="87" t="s">
        <v>558</v>
      </c>
      <c r="K348" s="87" t="s">
        <v>549</v>
      </c>
      <c r="L348" s="87" t="s">
        <v>549</v>
      </c>
      <c r="M348" s="89">
        <v>6750</v>
      </c>
      <c r="N348" s="89">
        <v>8300</v>
      </c>
      <c r="O348" s="89">
        <v>3652</v>
      </c>
      <c r="P348" s="90">
        <v>18702</v>
      </c>
      <c r="R348" s="91"/>
    </row>
    <row r="349" spans="1:18" ht="20.100000000000001" customHeight="1" x14ac:dyDescent="0.25">
      <c r="A349" s="87">
        <v>1247</v>
      </c>
      <c r="B349" s="87" t="s">
        <v>1234</v>
      </c>
      <c r="C349" s="88"/>
      <c r="D349" s="88"/>
      <c r="E349" s="88" t="s">
        <v>601</v>
      </c>
      <c r="F349" s="88" t="s">
        <v>57</v>
      </c>
      <c r="G349" s="87" t="s">
        <v>1235</v>
      </c>
      <c r="H349" s="87" t="s">
        <v>112</v>
      </c>
      <c r="I349" s="87" t="s">
        <v>323</v>
      </c>
      <c r="J349" s="87" t="s">
        <v>1236</v>
      </c>
      <c r="K349" s="87" t="s">
        <v>549</v>
      </c>
      <c r="L349" s="87" t="s">
        <v>549</v>
      </c>
      <c r="M349" s="89">
        <v>108022</v>
      </c>
      <c r="N349" s="89">
        <v>57992</v>
      </c>
      <c r="O349" s="89">
        <v>50278</v>
      </c>
      <c r="P349" s="90">
        <v>216292</v>
      </c>
      <c r="R349" s="91"/>
    </row>
    <row r="350" spans="1:18" ht="20.100000000000001" customHeight="1" x14ac:dyDescent="0.25">
      <c r="A350" s="87">
        <v>2308</v>
      </c>
      <c r="B350" s="87" t="s">
        <v>1237</v>
      </c>
      <c r="C350" s="88"/>
      <c r="D350" s="88"/>
      <c r="E350" s="88" t="s">
        <v>601</v>
      </c>
      <c r="F350" s="88" t="s">
        <v>57</v>
      </c>
      <c r="G350" s="87" t="s">
        <v>1238</v>
      </c>
      <c r="H350" s="87" t="s">
        <v>112</v>
      </c>
      <c r="I350" s="87" t="s">
        <v>323</v>
      </c>
      <c r="J350" s="87" t="s">
        <v>558</v>
      </c>
      <c r="K350" s="87" t="s">
        <v>549</v>
      </c>
      <c r="L350" s="87" t="s">
        <v>549</v>
      </c>
      <c r="M350" s="89">
        <v>9614</v>
      </c>
      <c r="N350" s="89">
        <v>13118</v>
      </c>
      <c r="O350" s="89">
        <v>4950</v>
      </c>
      <c r="P350" s="90">
        <v>27682</v>
      </c>
      <c r="R350" s="91"/>
    </row>
    <row r="351" spans="1:18" ht="20.100000000000001" customHeight="1" x14ac:dyDescent="0.25">
      <c r="A351" s="87">
        <v>2874</v>
      </c>
      <c r="B351" s="87" t="s">
        <v>1239</v>
      </c>
      <c r="C351" s="88"/>
      <c r="D351" s="88"/>
      <c r="E351" s="88" t="s">
        <v>601</v>
      </c>
      <c r="F351" s="88" t="s">
        <v>57</v>
      </c>
      <c r="G351" s="87" t="s">
        <v>1240</v>
      </c>
      <c r="H351" s="87" t="s">
        <v>112</v>
      </c>
      <c r="I351" s="87" t="s">
        <v>323</v>
      </c>
      <c r="J351" s="87" t="s">
        <v>558</v>
      </c>
      <c r="K351" s="87" t="s">
        <v>549</v>
      </c>
      <c r="L351" s="87" t="s">
        <v>549</v>
      </c>
      <c r="M351" s="89">
        <v>87692</v>
      </c>
      <c r="N351" s="89">
        <v>104962</v>
      </c>
      <c r="O351" s="89">
        <v>44092</v>
      </c>
      <c r="P351" s="90">
        <v>236746</v>
      </c>
      <c r="R351" s="91"/>
    </row>
    <row r="352" spans="1:18" ht="20.100000000000001" customHeight="1" x14ac:dyDescent="0.25">
      <c r="A352" s="87">
        <v>2875</v>
      </c>
      <c r="B352" s="87" t="s">
        <v>1241</v>
      </c>
      <c r="C352" s="88"/>
      <c r="D352" s="88"/>
      <c r="E352" s="88" t="s">
        <v>601</v>
      </c>
      <c r="F352" s="88" t="s">
        <v>57</v>
      </c>
      <c r="G352" s="87" t="s">
        <v>1242</v>
      </c>
      <c r="H352" s="87" t="s">
        <v>112</v>
      </c>
      <c r="I352" s="87" t="s">
        <v>323</v>
      </c>
      <c r="J352" s="87" t="s">
        <v>558</v>
      </c>
      <c r="K352" s="87" t="s">
        <v>549</v>
      </c>
      <c r="L352" s="87" t="s">
        <v>549</v>
      </c>
      <c r="M352" s="89">
        <v>22952</v>
      </c>
      <c r="N352" s="89">
        <v>28324</v>
      </c>
      <c r="O352" s="89">
        <v>13182</v>
      </c>
      <c r="P352" s="90">
        <v>64458</v>
      </c>
      <c r="R352" s="91"/>
    </row>
    <row r="353" spans="1:18" ht="20.100000000000001" customHeight="1" x14ac:dyDescent="0.25">
      <c r="A353" s="87">
        <v>1261</v>
      </c>
      <c r="B353" s="87" t="s">
        <v>1243</v>
      </c>
      <c r="C353" s="88"/>
      <c r="D353" s="88"/>
      <c r="E353" s="88" t="s">
        <v>601</v>
      </c>
      <c r="F353" s="88" t="s">
        <v>57</v>
      </c>
      <c r="G353" s="87" t="s">
        <v>1244</v>
      </c>
      <c r="H353" s="87" t="s">
        <v>112</v>
      </c>
      <c r="I353" s="87" t="s">
        <v>323</v>
      </c>
      <c r="J353" s="87" t="s">
        <v>558</v>
      </c>
      <c r="K353" s="87" t="s">
        <v>549</v>
      </c>
      <c r="L353" s="87" t="s">
        <v>549</v>
      </c>
      <c r="M353" s="89">
        <v>115486</v>
      </c>
      <c r="N353" s="89">
        <v>107438</v>
      </c>
      <c r="O353" s="89">
        <v>62698</v>
      </c>
      <c r="P353" s="90">
        <v>285622</v>
      </c>
      <c r="R353" s="91"/>
    </row>
    <row r="354" spans="1:18" ht="20.100000000000001" customHeight="1" x14ac:dyDescent="0.25">
      <c r="A354" s="87">
        <v>2868</v>
      </c>
      <c r="B354" s="87" t="s">
        <v>1245</v>
      </c>
      <c r="C354" s="88"/>
      <c r="D354" s="88"/>
      <c r="E354" s="88" t="s">
        <v>601</v>
      </c>
      <c r="F354" s="88" t="s">
        <v>57</v>
      </c>
      <c r="G354" s="87" t="s">
        <v>1246</v>
      </c>
      <c r="H354" s="87" t="s">
        <v>112</v>
      </c>
      <c r="I354" s="87" t="s">
        <v>323</v>
      </c>
      <c r="J354" s="87" t="s">
        <v>558</v>
      </c>
      <c r="K354" s="87" t="s">
        <v>549</v>
      </c>
      <c r="L354" s="87" t="s">
        <v>549</v>
      </c>
      <c r="M354" s="89">
        <v>1640</v>
      </c>
      <c r="N354" s="89">
        <v>1954</v>
      </c>
      <c r="O354" s="89">
        <v>1178</v>
      </c>
      <c r="P354" s="90">
        <v>4772</v>
      </c>
      <c r="R354" s="91"/>
    </row>
    <row r="355" spans="1:18" ht="20.100000000000001" customHeight="1" x14ac:dyDescent="0.25">
      <c r="A355" s="87">
        <v>2774</v>
      </c>
      <c r="B355" s="87" t="s">
        <v>1247</v>
      </c>
      <c r="C355" s="88"/>
      <c r="D355" s="88"/>
      <c r="E355" s="88" t="s">
        <v>601</v>
      </c>
      <c r="F355" s="88" t="s">
        <v>57</v>
      </c>
      <c r="G355" s="87" t="s">
        <v>1248</v>
      </c>
      <c r="H355" s="87" t="s">
        <v>112</v>
      </c>
      <c r="I355" s="87" t="s">
        <v>323</v>
      </c>
      <c r="J355" s="87" t="s">
        <v>558</v>
      </c>
      <c r="K355" s="87" t="s">
        <v>549</v>
      </c>
      <c r="L355" s="87" t="s">
        <v>549</v>
      </c>
      <c r="M355" s="89">
        <v>518044</v>
      </c>
      <c r="N355" s="89">
        <v>619094</v>
      </c>
      <c r="O355" s="89">
        <v>393816</v>
      </c>
      <c r="P355" s="90">
        <v>1530954</v>
      </c>
      <c r="R355" s="91"/>
    </row>
    <row r="356" spans="1:18" ht="20.100000000000001" customHeight="1" x14ac:dyDescent="0.25">
      <c r="A356" s="87">
        <v>1350</v>
      </c>
      <c r="B356" s="87" t="s">
        <v>1249</v>
      </c>
      <c r="C356" s="88"/>
      <c r="D356" s="88"/>
      <c r="E356" s="88" t="s">
        <v>601</v>
      </c>
      <c r="F356" s="88" t="s">
        <v>57</v>
      </c>
      <c r="G356" s="87" t="s">
        <v>1250</v>
      </c>
      <c r="H356" s="87" t="s">
        <v>112</v>
      </c>
      <c r="I356" s="87" t="s">
        <v>323</v>
      </c>
      <c r="J356" s="87" t="s">
        <v>1236</v>
      </c>
      <c r="K356" s="87" t="s">
        <v>549</v>
      </c>
      <c r="L356" s="87" t="s">
        <v>549</v>
      </c>
      <c r="M356" s="89">
        <v>8164</v>
      </c>
      <c r="N356" s="89">
        <v>2700</v>
      </c>
      <c r="O356" s="89">
        <v>932</v>
      </c>
      <c r="P356" s="90">
        <v>11796</v>
      </c>
      <c r="R356" s="91"/>
    </row>
    <row r="357" spans="1:18" ht="20.100000000000001" customHeight="1" x14ac:dyDescent="0.25">
      <c r="A357" s="87">
        <v>2287</v>
      </c>
      <c r="B357" s="87" t="s">
        <v>1251</v>
      </c>
      <c r="C357" s="88"/>
      <c r="D357" s="88"/>
      <c r="E357" s="88" t="s">
        <v>601</v>
      </c>
      <c r="F357" s="88" t="s">
        <v>57</v>
      </c>
      <c r="G357" s="87" t="s">
        <v>1252</v>
      </c>
      <c r="H357" s="87" t="s">
        <v>112</v>
      </c>
      <c r="I357" s="87" t="s">
        <v>305</v>
      </c>
      <c r="J357" s="87" t="s">
        <v>623</v>
      </c>
      <c r="K357" s="87" t="s">
        <v>549</v>
      </c>
      <c r="L357" s="87" t="s">
        <v>549</v>
      </c>
      <c r="M357" s="89">
        <v>10932</v>
      </c>
      <c r="N357" s="89">
        <v>4924</v>
      </c>
      <c r="O357" s="89">
        <v>4236</v>
      </c>
      <c r="P357" s="90">
        <v>20092</v>
      </c>
      <c r="R357" s="91"/>
    </row>
    <row r="358" spans="1:18" ht="20.100000000000001" customHeight="1" x14ac:dyDescent="0.25">
      <c r="A358" s="87">
        <v>2187</v>
      </c>
      <c r="B358" s="87" t="s">
        <v>1253</v>
      </c>
      <c r="C358" s="88"/>
      <c r="D358" s="88"/>
      <c r="E358" s="88" t="s">
        <v>601</v>
      </c>
      <c r="F358" s="88" t="s">
        <v>57</v>
      </c>
      <c r="G358" s="87" t="s">
        <v>1254</v>
      </c>
      <c r="H358" s="87" t="s">
        <v>112</v>
      </c>
      <c r="I358" s="87" t="s">
        <v>305</v>
      </c>
      <c r="J358" s="87" t="s">
        <v>1255</v>
      </c>
      <c r="K358" s="87" t="s">
        <v>549</v>
      </c>
      <c r="L358" s="87" t="s">
        <v>549</v>
      </c>
      <c r="M358" s="89">
        <v>128694</v>
      </c>
      <c r="N358" s="89">
        <v>188524</v>
      </c>
      <c r="O358" s="89">
        <v>42882</v>
      </c>
      <c r="P358" s="90">
        <v>360100</v>
      </c>
      <c r="R358" s="91"/>
    </row>
    <row r="359" spans="1:18" ht="20.100000000000001" customHeight="1" x14ac:dyDescent="0.25">
      <c r="A359" s="87">
        <v>2186</v>
      </c>
      <c r="B359" s="87" t="s">
        <v>1256</v>
      </c>
      <c r="C359" s="88"/>
      <c r="D359" s="88"/>
      <c r="E359" s="88" t="s">
        <v>601</v>
      </c>
      <c r="F359" s="88" t="s">
        <v>57</v>
      </c>
      <c r="G359" s="87" t="s">
        <v>1257</v>
      </c>
      <c r="H359" s="87" t="s">
        <v>112</v>
      </c>
      <c r="I359" s="87" t="s">
        <v>305</v>
      </c>
      <c r="J359" s="87" t="s">
        <v>1255</v>
      </c>
      <c r="K359" s="87" t="s">
        <v>549</v>
      </c>
      <c r="L359" s="87" t="s">
        <v>549</v>
      </c>
      <c r="M359" s="89">
        <v>85670</v>
      </c>
      <c r="N359" s="89">
        <v>90456</v>
      </c>
      <c r="O359" s="89">
        <v>44688</v>
      </c>
      <c r="P359" s="90">
        <v>220814</v>
      </c>
      <c r="R359" s="91"/>
    </row>
    <row r="360" spans="1:18" ht="20.100000000000001" customHeight="1" x14ac:dyDescent="0.25">
      <c r="A360" s="87">
        <v>2412</v>
      </c>
      <c r="B360" s="87" t="s">
        <v>1258</v>
      </c>
      <c r="C360" s="88"/>
      <c r="D360" s="88"/>
      <c r="E360" s="88" t="s">
        <v>601</v>
      </c>
      <c r="F360" s="88" t="s">
        <v>57</v>
      </c>
      <c r="G360" s="87" t="s">
        <v>1259</v>
      </c>
      <c r="H360" s="87" t="s">
        <v>112</v>
      </c>
      <c r="I360" s="87" t="s">
        <v>305</v>
      </c>
      <c r="J360" s="87" t="s">
        <v>1236</v>
      </c>
      <c r="K360" s="87" t="s">
        <v>549</v>
      </c>
      <c r="L360" s="87" t="s">
        <v>549</v>
      </c>
      <c r="M360" s="89">
        <v>1340976</v>
      </c>
      <c r="N360" s="89">
        <v>2801222</v>
      </c>
      <c r="O360" s="89">
        <v>507602</v>
      </c>
      <c r="P360" s="90">
        <v>4649800</v>
      </c>
      <c r="R360" s="91"/>
    </row>
    <row r="361" spans="1:18" ht="20.100000000000001" customHeight="1" x14ac:dyDescent="0.25">
      <c r="A361" s="87">
        <v>2305</v>
      </c>
      <c r="B361" s="87" t="s">
        <v>1260</v>
      </c>
      <c r="C361" s="88"/>
      <c r="D361" s="88"/>
      <c r="E361" s="88" t="s">
        <v>601</v>
      </c>
      <c r="F361" s="88" t="s">
        <v>57</v>
      </c>
      <c r="G361" s="87" t="s">
        <v>1261</v>
      </c>
      <c r="H361" s="87" t="s">
        <v>112</v>
      </c>
      <c r="I361" s="87" t="s">
        <v>305</v>
      </c>
      <c r="J361" s="87" t="s">
        <v>558</v>
      </c>
      <c r="K361" s="87" t="s">
        <v>549</v>
      </c>
      <c r="L361" s="87" t="s">
        <v>549</v>
      </c>
      <c r="M361" s="89">
        <v>29722</v>
      </c>
      <c r="N361" s="89">
        <v>39380</v>
      </c>
      <c r="O361" s="89">
        <v>13536</v>
      </c>
      <c r="P361" s="90">
        <v>82638</v>
      </c>
      <c r="R361" s="91"/>
    </row>
    <row r="362" spans="1:18" ht="20.100000000000001" customHeight="1" x14ac:dyDescent="0.25">
      <c r="A362" s="87">
        <v>2306</v>
      </c>
      <c r="B362" s="87" t="s">
        <v>1262</v>
      </c>
      <c r="C362" s="88"/>
      <c r="D362" s="88"/>
      <c r="E362" s="88" t="s">
        <v>601</v>
      </c>
      <c r="F362" s="88" t="s">
        <v>57</v>
      </c>
      <c r="G362" s="87" t="s">
        <v>1263</v>
      </c>
      <c r="H362" s="87" t="s">
        <v>112</v>
      </c>
      <c r="I362" s="87" t="s">
        <v>305</v>
      </c>
      <c r="J362" s="87" t="s">
        <v>558</v>
      </c>
      <c r="K362" s="87" t="s">
        <v>549</v>
      </c>
      <c r="L362" s="87" t="s">
        <v>549</v>
      </c>
      <c r="M362" s="89">
        <v>11752</v>
      </c>
      <c r="N362" s="89">
        <v>32118</v>
      </c>
      <c r="O362" s="89">
        <v>2400</v>
      </c>
      <c r="P362" s="90">
        <v>46270</v>
      </c>
      <c r="R362" s="91"/>
    </row>
    <row r="363" spans="1:18" ht="20.100000000000001" customHeight="1" x14ac:dyDescent="0.25">
      <c r="A363" s="87">
        <v>2121</v>
      </c>
      <c r="B363" s="87" t="s">
        <v>1264</v>
      </c>
      <c r="C363" s="88"/>
      <c r="D363" s="88"/>
      <c r="E363" s="88" t="s">
        <v>601</v>
      </c>
      <c r="F363" s="88" t="s">
        <v>57</v>
      </c>
      <c r="G363" s="87" t="s">
        <v>1265</v>
      </c>
      <c r="H363" s="87" t="s">
        <v>112</v>
      </c>
      <c r="I363" s="87" t="s">
        <v>305</v>
      </c>
      <c r="J363" s="87" t="s">
        <v>1255</v>
      </c>
      <c r="K363" s="87" t="s">
        <v>549</v>
      </c>
      <c r="L363" s="87" t="s">
        <v>549</v>
      </c>
      <c r="M363" s="89">
        <v>138086</v>
      </c>
      <c r="N363" s="89">
        <v>151584</v>
      </c>
      <c r="O363" s="89">
        <v>73010</v>
      </c>
      <c r="P363" s="90">
        <v>362680</v>
      </c>
      <c r="R363" s="91"/>
    </row>
    <row r="364" spans="1:18" ht="20.100000000000001" customHeight="1" x14ac:dyDescent="0.25">
      <c r="A364" s="87">
        <v>2284</v>
      </c>
      <c r="B364" s="87" t="s">
        <v>1266</v>
      </c>
      <c r="C364" s="88"/>
      <c r="D364" s="88"/>
      <c r="E364" s="88" t="s">
        <v>601</v>
      </c>
      <c r="F364" s="88" t="s">
        <v>57</v>
      </c>
      <c r="G364" s="87" t="s">
        <v>1267</v>
      </c>
      <c r="H364" s="87" t="s">
        <v>112</v>
      </c>
      <c r="I364" s="87" t="s">
        <v>305</v>
      </c>
      <c r="J364" s="87" t="s">
        <v>1236</v>
      </c>
      <c r="K364" s="87" t="s">
        <v>549</v>
      </c>
      <c r="L364" s="87" t="s">
        <v>549</v>
      </c>
      <c r="M364" s="89">
        <v>108562</v>
      </c>
      <c r="N364" s="89">
        <v>39340</v>
      </c>
      <c r="O364" s="89">
        <v>30442</v>
      </c>
      <c r="P364" s="90">
        <v>178344</v>
      </c>
      <c r="R364" s="91"/>
    </row>
    <row r="365" spans="1:18" ht="20.100000000000001" customHeight="1" x14ac:dyDescent="0.25">
      <c r="A365" s="87">
        <v>2325</v>
      </c>
      <c r="B365" s="87" t="s">
        <v>1268</v>
      </c>
      <c r="C365" s="88"/>
      <c r="D365" s="88"/>
      <c r="E365" s="88" t="s">
        <v>601</v>
      </c>
      <c r="F365" s="88" t="s">
        <v>57</v>
      </c>
      <c r="G365" s="87" t="s">
        <v>1269</v>
      </c>
      <c r="H365" s="87" t="s">
        <v>112</v>
      </c>
      <c r="I365" s="87" t="s">
        <v>305</v>
      </c>
      <c r="J365" s="87" t="s">
        <v>558</v>
      </c>
      <c r="K365" s="87" t="s">
        <v>549</v>
      </c>
      <c r="L365" s="87" t="s">
        <v>549</v>
      </c>
      <c r="M365" s="89">
        <v>71792</v>
      </c>
      <c r="N365" s="89">
        <v>63308</v>
      </c>
      <c r="O365" s="89">
        <v>95498</v>
      </c>
      <c r="P365" s="90">
        <v>230598</v>
      </c>
      <c r="R365" s="91"/>
    </row>
    <row r="366" spans="1:18" ht="20.100000000000001" customHeight="1" x14ac:dyDescent="0.25">
      <c r="A366" s="87">
        <v>2230</v>
      </c>
      <c r="B366" s="87" t="s">
        <v>1270</v>
      </c>
      <c r="C366" s="88"/>
      <c r="D366" s="88"/>
      <c r="E366" s="88" t="s">
        <v>601</v>
      </c>
      <c r="F366" s="88" t="s">
        <v>57</v>
      </c>
      <c r="G366" s="87" t="s">
        <v>1271</v>
      </c>
      <c r="H366" s="87" t="s">
        <v>112</v>
      </c>
      <c r="I366" s="87" t="s">
        <v>305</v>
      </c>
      <c r="J366" s="87" t="s">
        <v>623</v>
      </c>
      <c r="K366" s="87" t="s">
        <v>549</v>
      </c>
      <c r="L366" s="87" t="s">
        <v>549</v>
      </c>
      <c r="M366" s="89">
        <v>95226</v>
      </c>
      <c r="N366" s="89">
        <v>159470</v>
      </c>
      <c r="O366" s="89">
        <v>26888</v>
      </c>
      <c r="P366" s="90">
        <v>281584</v>
      </c>
      <c r="R366" s="91"/>
    </row>
    <row r="367" spans="1:18" ht="20.100000000000001" customHeight="1" x14ac:dyDescent="0.25">
      <c r="A367" s="87">
        <v>2149</v>
      </c>
      <c r="B367" s="87" t="s">
        <v>1272</v>
      </c>
      <c r="C367" s="88"/>
      <c r="D367" s="88"/>
      <c r="E367" s="88" t="s">
        <v>601</v>
      </c>
      <c r="F367" s="88" t="s">
        <v>57</v>
      </c>
      <c r="G367" s="87" t="s">
        <v>1273</v>
      </c>
      <c r="H367" s="87" t="s">
        <v>112</v>
      </c>
      <c r="I367" s="87" t="s">
        <v>305</v>
      </c>
      <c r="J367" s="87" t="s">
        <v>1236</v>
      </c>
      <c r="K367" s="87" t="s">
        <v>549</v>
      </c>
      <c r="L367" s="87" t="s">
        <v>549</v>
      </c>
      <c r="M367" s="89">
        <v>41466</v>
      </c>
      <c r="N367" s="89">
        <v>25766</v>
      </c>
      <c r="O367" s="89">
        <v>17754</v>
      </c>
      <c r="P367" s="90">
        <v>84986</v>
      </c>
      <c r="R367" s="91"/>
    </row>
    <row r="368" spans="1:18" ht="20.100000000000001" customHeight="1" x14ac:dyDescent="0.25">
      <c r="A368" s="87">
        <v>2193</v>
      </c>
      <c r="B368" s="87" t="s">
        <v>1274</v>
      </c>
      <c r="C368" s="88"/>
      <c r="D368" s="88"/>
      <c r="E368" s="88" t="s">
        <v>601</v>
      </c>
      <c r="F368" s="88" t="s">
        <v>57</v>
      </c>
      <c r="G368" s="87" t="s">
        <v>1275</v>
      </c>
      <c r="H368" s="87" t="s">
        <v>112</v>
      </c>
      <c r="I368" s="87" t="s">
        <v>305</v>
      </c>
      <c r="J368" s="87" t="s">
        <v>1255</v>
      </c>
      <c r="K368" s="87" t="s">
        <v>549</v>
      </c>
      <c r="L368" s="87" t="s">
        <v>549</v>
      </c>
      <c r="M368" s="89">
        <v>403926</v>
      </c>
      <c r="N368" s="89">
        <v>201938</v>
      </c>
      <c r="O368" s="89">
        <v>173546</v>
      </c>
      <c r="P368" s="90">
        <v>779410</v>
      </c>
      <c r="R368" s="91"/>
    </row>
    <row r="369" spans="1:18" ht="20.100000000000001" customHeight="1" x14ac:dyDescent="0.25">
      <c r="A369" s="87">
        <v>2122</v>
      </c>
      <c r="B369" s="87" t="s">
        <v>1276</v>
      </c>
      <c r="C369" s="88"/>
      <c r="D369" s="88"/>
      <c r="E369" s="88" t="s">
        <v>601</v>
      </c>
      <c r="F369" s="88" t="s">
        <v>57</v>
      </c>
      <c r="G369" s="87" t="s">
        <v>1277</v>
      </c>
      <c r="H369" s="87" t="s">
        <v>112</v>
      </c>
      <c r="I369" s="87" t="s">
        <v>305</v>
      </c>
      <c r="J369" s="87" t="s">
        <v>558</v>
      </c>
      <c r="K369" s="87" t="s">
        <v>549</v>
      </c>
      <c r="L369" s="87" t="s">
        <v>549</v>
      </c>
      <c r="M369" s="89">
        <v>992</v>
      </c>
      <c r="N369" s="89">
        <v>96</v>
      </c>
      <c r="O369" s="89">
        <v>0</v>
      </c>
      <c r="P369" s="90">
        <v>1088</v>
      </c>
      <c r="R369" s="91"/>
    </row>
    <row r="370" spans="1:18" ht="20.100000000000001" customHeight="1" x14ac:dyDescent="0.25">
      <c r="A370" s="87">
        <v>2156</v>
      </c>
      <c r="B370" s="87" t="s">
        <v>1278</v>
      </c>
      <c r="C370" s="88"/>
      <c r="D370" s="88"/>
      <c r="E370" s="88" t="s">
        <v>601</v>
      </c>
      <c r="F370" s="88" t="s">
        <v>57</v>
      </c>
      <c r="G370" s="87" t="s">
        <v>1279</v>
      </c>
      <c r="H370" s="87" t="s">
        <v>112</v>
      </c>
      <c r="I370" s="87" t="s">
        <v>305</v>
      </c>
      <c r="J370" s="87" t="s">
        <v>1255</v>
      </c>
      <c r="K370" s="87" t="s">
        <v>549</v>
      </c>
      <c r="L370" s="87" t="s">
        <v>549</v>
      </c>
      <c r="M370" s="89">
        <v>68116</v>
      </c>
      <c r="N370" s="89">
        <v>51818</v>
      </c>
      <c r="O370" s="89">
        <v>15552</v>
      </c>
      <c r="P370" s="90">
        <v>135486</v>
      </c>
      <c r="R370" s="91"/>
    </row>
    <row r="371" spans="1:18" ht="20.100000000000001" customHeight="1" x14ac:dyDescent="0.25">
      <c r="A371" s="87">
        <v>2307</v>
      </c>
      <c r="B371" s="87" t="s">
        <v>1280</v>
      </c>
      <c r="C371" s="88"/>
      <c r="D371" s="88"/>
      <c r="E371" s="88" t="s">
        <v>601</v>
      </c>
      <c r="F371" s="88" t="s">
        <v>57</v>
      </c>
      <c r="G371" s="87" t="s">
        <v>1281</v>
      </c>
      <c r="H371" s="87" t="s">
        <v>112</v>
      </c>
      <c r="I371" s="87" t="s">
        <v>305</v>
      </c>
      <c r="J371" s="87" t="s">
        <v>558</v>
      </c>
      <c r="K371" s="87" t="s">
        <v>549</v>
      </c>
      <c r="L371" s="87" t="s">
        <v>549</v>
      </c>
      <c r="M371" s="89">
        <v>20352</v>
      </c>
      <c r="N371" s="89">
        <v>19242</v>
      </c>
      <c r="O371" s="89">
        <v>15642</v>
      </c>
      <c r="P371" s="90">
        <v>55236</v>
      </c>
      <c r="R371" s="91"/>
    </row>
    <row r="372" spans="1:18" ht="20.100000000000001" customHeight="1" x14ac:dyDescent="0.25">
      <c r="A372" s="87">
        <v>2158</v>
      </c>
      <c r="B372" s="87" t="s">
        <v>1282</v>
      </c>
      <c r="C372" s="88"/>
      <c r="D372" s="88"/>
      <c r="E372" s="88" t="s">
        <v>601</v>
      </c>
      <c r="F372" s="88" t="s">
        <v>57</v>
      </c>
      <c r="G372" s="87" t="s">
        <v>1283</v>
      </c>
      <c r="H372" s="87" t="s">
        <v>112</v>
      </c>
      <c r="I372" s="87" t="s">
        <v>305</v>
      </c>
      <c r="J372" s="87" t="s">
        <v>558</v>
      </c>
      <c r="K372" s="87" t="s">
        <v>549</v>
      </c>
      <c r="L372" s="87" t="s">
        <v>549</v>
      </c>
      <c r="M372" s="89">
        <v>12552</v>
      </c>
      <c r="N372" s="89">
        <v>17834</v>
      </c>
      <c r="O372" s="89">
        <v>3360</v>
      </c>
      <c r="P372" s="90">
        <v>33746</v>
      </c>
      <c r="R372" s="91"/>
    </row>
    <row r="373" spans="1:18" ht="20.100000000000001" customHeight="1" x14ac:dyDescent="0.25">
      <c r="A373" s="87">
        <v>2139</v>
      </c>
      <c r="B373" s="87" t="s">
        <v>1284</v>
      </c>
      <c r="C373" s="88"/>
      <c r="D373" s="88"/>
      <c r="E373" s="88" t="s">
        <v>601</v>
      </c>
      <c r="F373" s="88" t="s">
        <v>57</v>
      </c>
      <c r="G373" s="87" t="s">
        <v>1285</v>
      </c>
      <c r="H373" s="87" t="s">
        <v>112</v>
      </c>
      <c r="I373" s="87" t="s">
        <v>305</v>
      </c>
      <c r="J373" s="87" t="s">
        <v>1236</v>
      </c>
      <c r="K373" s="87" t="s">
        <v>549</v>
      </c>
      <c r="L373" s="87" t="s">
        <v>549</v>
      </c>
      <c r="M373" s="89">
        <v>36102</v>
      </c>
      <c r="N373" s="89">
        <v>6070</v>
      </c>
      <c r="O373" s="89">
        <v>2720</v>
      </c>
      <c r="P373" s="90">
        <v>44892</v>
      </c>
      <c r="R373" s="91"/>
    </row>
    <row r="374" spans="1:18" ht="20.100000000000001" customHeight="1" x14ac:dyDescent="0.25">
      <c r="A374" s="87">
        <v>2326</v>
      </c>
      <c r="B374" s="87" t="s">
        <v>1286</v>
      </c>
      <c r="C374" s="88"/>
      <c r="D374" s="88"/>
      <c r="E374" s="88" t="s">
        <v>601</v>
      </c>
      <c r="F374" s="88" t="s">
        <v>57</v>
      </c>
      <c r="G374" s="87" t="s">
        <v>1287</v>
      </c>
      <c r="H374" s="87" t="s">
        <v>112</v>
      </c>
      <c r="I374" s="87" t="s">
        <v>305</v>
      </c>
      <c r="J374" s="87" t="s">
        <v>558</v>
      </c>
      <c r="K374" s="87" t="s">
        <v>549</v>
      </c>
      <c r="L374" s="87" t="s">
        <v>549</v>
      </c>
      <c r="M374" s="89">
        <v>89904</v>
      </c>
      <c r="N374" s="89">
        <v>117534</v>
      </c>
      <c r="O374" s="89">
        <v>45200</v>
      </c>
      <c r="P374" s="90">
        <v>252638</v>
      </c>
      <c r="R374" s="91"/>
    </row>
    <row r="375" spans="1:18" ht="20.100000000000001" customHeight="1" x14ac:dyDescent="0.25">
      <c r="A375" s="87">
        <v>2157</v>
      </c>
      <c r="B375" s="87" t="s">
        <v>1288</v>
      </c>
      <c r="C375" s="88"/>
      <c r="D375" s="88"/>
      <c r="E375" s="88" t="s">
        <v>601</v>
      </c>
      <c r="F375" s="88" t="s">
        <v>57</v>
      </c>
      <c r="G375" s="87" t="s">
        <v>1289</v>
      </c>
      <c r="H375" s="87" t="s">
        <v>112</v>
      </c>
      <c r="I375" s="87" t="s">
        <v>305</v>
      </c>
      <c r="J375" s="87" t="s">
        <v>1255</v>
      </c>
      <c r="K375" s="87" t="s">
        <v>549</v>
      </c>
      <c r="L375" s="87" t="s">
        <v>549</v>
      </c>
      <c r="M375" s="89">
        <v>79712</v>
      </c>
      <c r="N375" s="89">
        <v>60244</v>
      </c>
      <c r="O375" s="89">
        <v>15010</v>
      </c>
      <c r="P375" s="90">
        <v>154966</v>
      </c>
      <c r="R375" s="91"/>
    </row>
    <row r="376" spans="1:18" ht="20.100000000000001" customHeight="1" x14ac:dyDescent="0.25">
      <c r="A376" s="87">
        <v>2159</v>
      </c>
      <c r="B376" s="87" t="s">
        <v>1290</v>
      </c>
      <c r="C376" s="88"/>
      <c r="D376" s="88"/>
      <c r="E376" s="88" t="s">
        <v>601</v>
      </c>
      <c r="F376" s="88" t="s">
        <v>57</v>
      </c>
      <c r="G376" s="87" t="s">
        <v>1291</v>
      </c>
      <c r="H376" s="87" t="s">
        <v>112</v>
      </c>
      <c r="I376" s="87" t="s">
        <v>305</v>
      </c>
      <c r="J376" s="87" t="s">
        <v>558</v>
      </c>
      <c r="K376" s="87" t="s">
        <v>549</v>
      </c>
      <c r="L376" s="87" t="s">
        <v>549</v>
      </c>
      <c r="M376" s="89">
        <v>86</v>
      </c>
      <c r="N376" s="89">
        <v>22</v>
      </c>
      <c r="O376" s="89">
        <v>20</v>
      </c>
      <c r="P376" s="90">
        <v>128</v>
      </c>
      <c r="R376" s="91"/>
    </row>
    <row r="377" spans="1:18" ht="20.100000000000001" customHeight="1" x14ac:dyDescent="0.25">
      <c r="A377" s="87">
        <v>2269</v>
      </c>
      <c r="B377" s="87" t="s">
        <v>1292</v>
      </c>
      <c r="C377" s="88"/>
      <c r="D377" s="88"/>
      <c r="E377" s="88" t="s">
        <v>601</v>
      </c>
      <c r="F377" s="88" t="s">
        <v>57</v>
      </c>
      <c r="G377" s="87" t="s">
        <v>1293</v>
      </c>
      <c r="H377" s="87" t="s">
        <v>112</v>
      </c>
      <c r="I377" s="87" t="s">
        <v>305</v>
      </c>
      <c r="J377" s="87" t="s">
        <v>623</v>
      </c>
      <c r="K377" s="87" t="s">
        <v>549</v>
      </c>
      <c r="L377" s="87" t="s">
        <v>549</v>
      </c>
      <c r="M377" s="89">
        <v>81228</v>
      </c>
      <c r="N377" s="89">
        <v>132214</v>
      </c>
      <c r="O377" s="89">
        <v>20008</v>
      </c>
      <c r="P377" s="90">
        <v>233450</v>
      </c>
      <c r="R377" s="91"/>
    </row>
    <row r="378" spans="1:18" ht="20.100000000000001" customHeight="1" x14ac:dyDescent="0.25">
      <c r="A378" s="87">
        <v>6615</v>
      </c>
      <c r="B378" s="87" t="s">
        <v>1294</v>
      </c>
      <c r="C378" s="88"/>
      <c r="D378" s="88" t="s">
        <v>66</v>
      </c>
      <c r="E378" s="88"/>
      <c r="F378" s="88"/>
      <c r="G378" s="87" t="s">
        <v>239</v>
      </c>
      <c r="H378" s="87" t="s">
        <v>170</v>
      </c>
      <c r="I378" s="87" t="s">
        <v>239</v>
      </c>
      <c r="J378" s="87" t="s">
        <v>571</v>
      </c>
      <c r="K378" s="87" t="s">
        <v>549</v>
      </c>
      <c r="L378" s="87" t="s">
        <v>549</v>
      </c>
      <c r="M378" s="89">
        <v>457642</v>
      </c>
      <c r="N378" s="89">
        <v>1025330</v>
      </c>
      <c r="O378" s="89">
        <v>300898</v>
      </c>
      <c r="P378" s="90">
        <v>1783870</v>
      </c>
      <c r="R378" s="91"/>
    </row>
    <row r="379" spans="1:18" ht="20.100000000000001" customHeight="1" x14ac:dyDescent="0.25">
      <c r="A379" s="87">
        <v>5254</v>
      </c>
      <c r="B379" s="87" t="s">
        <v>1295</v>
      </c>
      <c r="C379" s="88"/>
      <c r="D379" s="88"/>
      <c r="E379" s="88"/>
      <c r="F379" s="88" t="s">
        <v>57</v>
      </c>
      <c r="G379" s="87" t="s">
        <v>1296</v>
      </c>
      <c r="H379" s="87" t="s">
        <v>106</v>
      </c>
      <c r="I379" s="87" t="s">
        <v>334</v>
      </c>
      <c r="J379" s="87" t="s">
        <v>548</v>
      </c>
      <c r="K379" s="87" t="s">
        <v>549</v>
      </c>
      <c r="L379" s="87" t="s">
        <v>549</v>
      </c>
      <c r="M379" s="89">
        <v>15768</v>
      </c>
      <c r="N379" s="89">
        <v>23998</v>
      </c>
      <c r="O379" s="89">
        <v>23310</v>
      </c>
      <c r="P379" s="90">
        <v>63076</v>
      </c>
      <c r="R379" s="91"/>
    </row>
    <row r="380" spans="1:18" ht="20.100000000000001" customHeight="1" x14ac:dyDescent="0.25">
      <c r="A380" s="87">
        <v>5255</v>
      </c>
      <c r="B380" s="87" t="s">
        <v>1297</v>
      </c>
      <c r="C380" s="88"/>
      <c r="D380" s="88"/>
      <c r="E380" s="88"/>
      <c r="F380" s="88" t="s">
        <v>57</v>
      </c>
      <c r="G380" s="87" t="s">
        <v>334</v>
      </c>
      <c r="H380" s="87" t="s">
        <v>106</v>
      </c>
      <c r="I380" s="87" t="s">
        <v>334</v>
      </c>
      <c r="J380" s="87" t="s">
        <v>548</v>
      </c>
      <c r="K380" s="87" t="s">
        <v>549</v>
      </c>
      <c r="L380" s="87" t="s">
        <v>549</v>
      </c>
      <c r="M380" s="89">
        <v>560154</v>
      </c>
      <c r="N380" s="89">
        <v>1158356</v>
      </c>
      <c r="O380" s="89">
        <v>889574</v>
      </c>
      <c r="P380" s="90">
        <v>2608084</v>
      </c>
      <c r="R380" s="91"/>
    </row>
    <row r="381" spans="1:18" ht="20.100000000000001" customHeight="1" x14ac:dyDescent="0.25">
      <c r="A381" s="87">
        <v>5261</v>
      </c>
      <c r="B381" s="87" t="s">
        <v>1298</v>
      </c>
      <c r="C381" s="88"/>
      <c r="D381" s="88"/>
      <c r="E381" s="88"/>
      <c r="F381" s="88" t="s">
        <v>57</v>
      </c>
      <c r="G381" s="87" t="s">
        <v>1299</v>
      </c>
      <c r="H381" s="87" t="s">
        <v>106</v>
      </c>
      <c r="I381" s="87" t="s">
        <v>334</v>
      </c>
      <c r="J381" s="87" t="s">
        <v>548</v>
      </c>
      <c r="K381" s="87" t="s">
        <v>549</v>
      </c>
      <c r="L381" s="87" t="s">
        <v>549</v>
      </c>
      <c r="M381" s="89">
        <v>14814</v>
      </c>
      <c r="N381" s="89">
        <v>16798</v>
      </c>
      <c r="O381" s="89">
        <v>22310</v>
      </c>
      <c r="P381" s="90">
        <v>53922</v>
      </c>
      <c r="R381" s="91"/>
    </row>
    <row r="382" spans="1:18" ht="20.100000000000001" customHeight="1" x14ac:dyDescent="0.25">
      <c r="A382" s="87">
        <v>5262</v>
      </c>
      <c r="B382" s="87" t="s">
        <v>1300</v>
      </c>
      <c r="C382" s="88"/>
      <c r="D382" s="88"/>
      <c r="E382" s="88"/>
      <c r="F382" s="88" t="s">
        <v>57</v>
      </c>
      <c r="G382" s="87" t="s">
        <v>1301</v>
      </c>
      <c r="H382" s="87" t="s">
        <v>106</v>
      </c>
      <c r="I382" s="87" t="s">
        <v>334</v>
      </c>
      <c r="J382" s="87" t="s">
        <v>548</v>
      </c>
      <c r="K382" s="87" t="s">
        <v>549</v>
      </c>
      <c r="L382" s="87" t="s">
        <v>549</v>
      </c>
      <c r="M382" s="89">
        <v>12734</v>
      </c>
      <c r="N382" s="89">
        <v>17358</v>
      </c>
      <c r="O382" s="89">
        <v>31786</v>
      </c>
      <c r="P382" s="90">
        <v>61878</v>
      </c>
      <c r="R382" s="91"/>
    </row>
    <row r="383" spans="1:18" ht="20.100000000000001" customHeight="1" x14ac:dyDescent="0.25">
      <c r="A383" s="87">
        <v>5263</v>
      </c>
      <c r="B383" s="87" t="s">
        <v>1302</v>
      </c>
      <c r="C383" s="88"/>
      <c r="D383" s="88"/>
      <c r="E383" s="88"/>
      <c r="F383" s="88" t="s">
        <v>57</v>
      </c>
      <c r="G383" s="87" t="s">
        <v>1303</v>
      </c>
      <c r="H383" s="87" t="s">
        <v>106</v>
      </c>
      <c r="I383" s="87" t="s">
        <v>334</v>
      </c>
      <c r="J383" s="87" t="s">
        <v>548</v>
      </c>
      <c r="K383" s="87" t="s">
        <v>549</v>
      </c>
      <c r="L383" s="87" t="s">
        <v>549</v>
      </c>
      <c r="M383" s="89">
        <v>32842</v>
      </c>
      <c r="N383" s="89">
        <v>66620</v>
      </c>
      <c r="O383" s="89">
        <v>58028</v>
      </c>
      <c r="P383" s="90">
        <v>157490</v>
      </c>
      <c r="R383" s="91"/>
    </row>
    <row r="384" spans="1:18" ht="20.100000000000001" customHeight="1" x14ac:dyDescent="0.25">
      <c r="A384" s="87">
        <v>506</v>
      </c>
      <c r="B384" s="87" t="s">
        <v>1304</v>
      </c>
      <c r="C384" s="88"/>
      <c r="D384" s="88"/>
      <c r="E384" s="88" t="s">
        <v>601</v>
      </c>
      <c r="F384" s="88" t="s">
        <v>57</v>
      </c>
      <c r="G384" s="87" t="s">
        <v>1305</v>
      </c>
      <c r="H384" s="87" t="s">
        <v>106</v>
      </c>
      <c r="I384" s="87" t="s">
        <v>314</v>
      </c>
      <c r="J384" s="87" t="s">
        <v>949</v>
      </c>
      <c r="K384" s="87" t="s">
        <v>549</v>
      </c>
      <c r="L384" s="87" t="s">
        <v>549</v>
      </c>
      <c r="M384" s="89">
        <v>845034</v>
      </c>
      <c r="N384" s="89">
        <v>902306</v>
      </c>
      <c r="O384" s="89">
        <v>211526</v>
      </c>
      <c r="P384" s="90">
        <v>1958866</v>
      </c>
      <c r="R384" s="91"/>
    </row>
    <row r="385" spans="1:18" ht="20.100000000000001" customHeight="1" x14ac:dyDescent="0.25">
      <c r="A385" s="87">
        <v>539</v>
      </c>
      <c r="B385" s="87" t="s">
        <v>1306</v>
      </c>
      <c r="C385" s="88"/>
      <c r="D385" s="88"/>
      <c r="E385" s="88" t="s">
        <v>601</v>
      </c>
      <c r="F385" s="88" t="s">
        <v>57</v>
      </c>
      <c r="G385" s="87" t="s">
        <v>1307</v>
      </c>
      <c r="H385" s="87" t="s">
        <v>106</v>
      </c>
      <c r="I385" s="87" t="s">
        <v>314</v>
      </c>
      <c r="J385" s="87" t="s">
        <v>949</v>
      </c>
      <c r="K385" s="87" t="s">
        <v>549</v>
      </c>
      <c r="L385" s="87" t="s">
        <v>549</v>
      </c>
      <c r="M385" s="89">
        <v>348724</v>
      </c>
      <c r="N385" s="89">
        <v>405502</v>
      </c>
      <c r="O385" s="89">
        <v>77490</v>
      </c>
      <c r="P385" s="90">
        <v>831716</v>
      </c>
      <c r="R385" s="91"/>
    </row>
    <row r="386" spans="1:18" ht="20.100000000000001" customHeight="1" x14ac:dyDescent="0.25">
      <c r="A386" s="87">
        <v>1463</v>
      </c>
      <c r="B386" s="87" t="s">
        <v>1308</v>
      </c>
      <c r="C386" s="88"/>
      <c r="D386" s="88"/>
      <c r="E386" s="88" t="s">
        <v>601</v>
      </c>
      <c r="F386" s="88" t="s">
        <v>57</v>
      </c>
      <c r="G386" s="87" t="s">
        <v>1309</v>
      </c>
      <c r="H386" s="87" t="s">
        <v>106</v>
      </c>
      <c r="I386" s="87" t="s">
        <v>314</v>
      </c>
      <c r="J386" s="87" t="s">
        <v>618</v>
      </c>
      <c r="K386" s="87" t="s">
        <v>549</v>
      </c>
      <c r="L386" s="87" t="s">
        <v>549</v>
      </c>
      <c r="M386" s="89">
        <v>141996</v>
      </c>
      <c r="N386" s="89">
        <v>188598</v>
      </c>
      <c r="O386" s="89">
        <v>292394</v>
      </c>
      <c r="P386" s="90">
        <v>622988</v>
      </c>
      <c r="R386" s="91"/>
    </row>
    <row r="387" spans="1:18" ht="20.100000000000001" customHeight="1" x14ac:dyDescent="0.25">
      <c r="A387" s="87">
        <v>3061</v>
      </c>
      <c r="B387" s="87" t="s">
        <v>1310</v>
      </c>
      <c r="C387" s="88"/>
      <c r="D387" s="88"/>
      <c r="E387" s="88" t="s">
        <v>601</v>
      </c>
      <c r="F387" s="88" t="s">
        <v>57</v>
      </c>
      <c r="G387" s="87" t="s">
        <v>1311</v>
      </c>
      <c r="H387" s="87" t="s">
        <v>106</v>
      </c>
      <c r="I387" s="87" t="s">
        <v>314</v>
      </c>
      <c r="J387" s="87" t="s">
        <v>618</v>
      </c>
      <c r="K387" s="87" t="s">
        <v>549</v>
      </c>
      <c r="L387" s="87" t="s">
        <v>549</v>
      </c>
      <c r="M387" s="89">
        <v>41996</v>
      </c>
      <c r="N387" s="89">
        <v>32234</v>
      </c>
      <c r="O387" s="89">
        <v>76478</v>
      </c>
      <c r="P387" s="90">
        <v>150708</v>
      </c>
      <c r="R387" s="91"/>
    </row>
    <row r="388" spans="1:18" ht="20.100000000000001" customHeight="1" x14ac:dyDescent="0.25">
      <c r="A388" s="87">
        <v>2641</v>
      </c>
      <c r="B388" s="87" t="s">
        <v>1312</v>
      </c>
      <c r="C388" s="88"/>
      <c r="D388" s="88"/>
      <c r="E388" s="88" t="s">
        <v>601</v>
      </c>
      <c r="F388" s="88" t="s">
        <v>57</v>
      </c>
      <c r="G388" s="87" t="s">
        <v>1313</v>
      </c>
      <c r="H388" s="87" t="s">
        <v>112</v>
      </c>
      <c r="I388" s="87" t="s">
        <v>312</v>
      </c>
      <c r="J388" s="87" t="s">
        <v>558</v>
      </c>
      <c r="K388" s="87" t="s">
        <v>549</v>
      </c>
      <c r="L388" s="87" t="s">
        <v>549</v>
      </c>
      <c r="M388" s="89">
        <v>37410</v>
      </c>
      <c r="N388" s="89">
        <v>39594</v>
      </c>
      <c r="O388" s="89">
        <v>45510</v>
      </c>
      <c r="P388" s="90">
        <v>122514</v>
      </c>
      <c r="R388" s="91"/>
    </row>
    <row r="389" spans="1:18" ht="20.100000000000001" customHeight="1" x14ac:dyDescent="0.25">
      <c r="A389" s="87">
        <v>7501</v>
      </c>
      <c r="B389" s="87" t="s">
        <v>1314</v>
      </c>
      <c r="C389" s="88"/>
      <c r="D389" s="88"/>
      <c r="E389" s="88" t="s">
        <v>601</v>
      </c>
      <c r="F389" s="88" t="s">
        <v>57</v>
      </c>
      <c r="G389" s="87" t="s">
        <v>1315</v>
      </c>
      <c r="H389" s="87" t="s">
        <v>112</v>
      </c>
      <c r="I389" s="87" t="s">
        <v>312</v>
      </c>
      <c r="J389" s="87" t="s">
        <v>558</v>
      </c>
      <c r="K389" s="87" t="s">
        <v>549</v>
      </c>
      <c r="L389" s="87" t="s">
        <v>549</v>
      </c>
      <c r="M389" s="89">
        <v>113022</v>
      </c>
      <c r="N389" s="89">
        <v>101506</v>
      </c>
      <c r="O389" s="89">
        <v>139160</v>
      </c>
      <c r="P389" s="90">
        <v>353688</v>
      </c>
      <c r="R389" s="91"/>
    </row>
    <row r="390" spans="1:18" ht="20.100000000000001" customHeight="1" x14ac:dyDescent="0.25">
      <c r="A390" s="87">
        <v>2745</v>
      </c>
      <c r="B390" s="87" t="s">
        <v>1316</v>
      </c>
      <c r="C390" s="88"/>
      <c r="D390" s="88"/>
      <c r="E390" s="88" t="s">
        <v>601</v>
      </c>
      <c r="F390" s="88" t="s">
        <v>57</v>
      </c>
      <c r="G390" s="87" t="s">
        <v>312</v>
      </c>
      <c r="H390" s="87" t="s">
        <v>112</v>
      </c>
      <c r="I390" s="87" t="s">
        <v>312</v>
      </c>
      <c r="J390" s="87" t="s">
        <v>558</v>
      </c>
      <c r="K390" s="87" t="s">
        <v>549</v>
      </c>
      <c r="L390" s="87" t="s">
        <v>549</v>
      </c>
      <c r="M390" s="89">
        <v>218162</v>
      </c>
      <c r="N390" s="89">
        <v>266406</v>
      </c>
      <c r="O390" s="89">
        <v>210772</v>
      </c>
      <c r="P390" s="90">
        <v>695340</v>
      </c>
      <c r="R390" s="91"/>
    </row>
    <row r="391" spans="1:18" ht="20.100000000000001" customHeight="1" x14ac:dyDescent="0.25">
      <c r="A391" s="87">
        <v>2313</v>
      </c>
      <c r="B391" s="87" t="s">
        <v>1317</v>
      </c>
      <c r="C391" s="88"/>
      <c r="D391" s="88"/>
      <c r="E391" s="88" t="s">
        <v>601</v>
      </c>
      <c r="F391" s="88" t="s">
        <v>57</v>
      </c>
      <c r="G391" s="87" t="s">
        <v>1318</v>
      </c>
      <c r="H391" s="87" t="s">
        <v>112</v>
      </c>
      <c r="I391" s="87" t="s">
        <v>312</v>
      </c>
      <c r="J391" s="87" t="s">
        <v>558</v>
      </c>
      <c r="K391" s="87" t="s">
        <v>549</v>
      </c>
      <c r="L391" s="87" t="s">
        <v>549</v>
      </c>
      <c r="M391" s="89">
        <v>17072</v>
      </c>
      <c r="N391" s="89">
        <v>24368</v>
      </c>
      <c r="O391" s="89">
        <v>6430</v>
      </c>
      <c r="P391" s="90">
        <v>47870</v>
      </c>
      <c r="R391" s="91"/>
    </row>
    <row r="392" spans="1:18" ht="20.100000000000001" customHeight="1" x14ac:dyDescent="0.25">
      <c r="A392" s="87">
        <v>2080</v>
      </c>
      <c r="B392" s="87" t="s">
        <v>1319</v>
      </c>
      <c r="C392" s="88"/>
      <c r="D392" s="88"/>
      <c r="E392" s="88" t="s">
        <v>601</v>
      </c>
      <c r="F392" s="88" t="s">
        <v>57</v>
      </c>
      <c r="G392" s="87" t="s">
        <v>1320</v>
      </c>
      <c r="H392" s="87" t="s">
        <v>112</v>
      </c>
      <c r="I392" s="87" t="s">
        <v>312</v>
      </c>
      <c r="J392" s="87" t="s">
        <v>558</v>
      </c>
      <c r="K392" s="87" t="s">
        <v>549</v>
      </c>
      <c r="L392" s="87" t="s">
        <v>549</v>
      </c>
      <c r="M392" s="89">
        <v>32218</v>
      </c>
      <c r="N392" s="89">
        <v>35564</v>
      </c>
      <c r="O392" s="89">
        <v>9374</v>
      </c>
      <c r="P392" s="90">
        <v>77156</v>
      </c>
      <c r="R392" s="91"/>
    </row>
    <row r="393" spans="1:18" ht="20.100000000000001" customHeight="1" x14ac:dyDescent="0.25">
      <c r="A393" s="87">
        <v>5879</v>
      </c>
      <c r="B393" s="87" t="s">
        <v>1321</v>
      </c>
      <c r="C393" s="88"/>
      <c r="D393" s="88" t="s">
        <v>66</v>
      </c>
      <c r="E393" s="88"/>
      <c r="F393" s="88"/>
      <c r="G393" s="87" t="s">
        <v>216</v>
      </c>
      <c r="H393" s="87" t="s">
        <v>187</v>
      </c>
      <c r="I393" s="87" t="s">
        <v>216</v>
      </c>
      <c r="J393" s="87" t="s">
        <v>693</v>
      </c>
      <c r="K393" s="87" t="s">
        <v>549</v>
      </c>
      <c r="L393" s="87" t="s">
        <v>549</v>
      </c>
      <c r="M393" s="89">
        <v>145554</v>
      </c>
      <c r="N393" s="89">
        <v>245708</v>
      </c>
      <c r="O393" s="89">
        <v>104526</v>
      </c>
      <c r="P393" s="90">
        <v>495788</v>
      </c>
      <c r="R393" s="91"/>
    </row>
    <row r="394" spans="1:18" ht="20.100000000000001" customHeight="1" x14ac:dyDescent="0.25">
      <c r="A394" s="87">
        <v>5112</v>
      </c>
      <c r="B394" s="87" t="s">
        <v>1322</v>
      </c>
      <c r="C394" s="88" t="s">
        <v>20</v>
      </c>
      <c r="D394" s="88"/>
      <c r="E394" s="88"/>
      <c r="F394" s="88"/>
      <c r="G394" s="87" t="s">
        <v>1323</v>
      </c>
      <c r="H394" s="87" t="s">
        <v>84</v>
      </c>
      <c r="I394" s="87" t="s">
        <v>1324</v>
      </c>
      <c r="J394" s="87" t="s">
        <v>548</v>
      </c>
      <c r="K394" s="87" t="s">
        <v>549</v>
      </c>
      <c r="L394" s="87" t="s">
        <v>638</v>
      </c>
      <c r="M394" s="89">
        <v>2548414</v>
      </c>
      <c r="N394" s="89">
        <v>2915748</v>
      </c>
      <c r="O394" s="89">
        <v>5111884</v>
      </c>
      <c r="P394" s="90">
        <v>10576046</v>
      </c>
      <c r="R394" s="91"/>
    </row>
    <row r="395" spans="1:18" ht="20.100000000000001" customHeight="1" x14ac:dyDescent="0.25">
      <c r="A395" s="87">
        <v>5142</v>
      </c>
      <c r="B395" s="87" t="s">
        <v>1325</v>
      </c>
      <c r="C395" s="88" t="s">
        <v>20</v>
      </c>
      <c r="D395" s="88"/>
      <c r="E395" s="88"/>
      <c r="F395" s="88"/>
      <c r="G395" s="87" t="s">
        <v>1326</v>
      </c>
      <c r="H395" s="87" t="s">
        <v>84</v>
      </c>
      <c r="I395" s="87" t="s">
        <v>1324</v>
      </c>
      <c r="J395" s="87" t="s">
        <v>760</v>
      </c>
      <c r="K395" s="87" t="s">
        <v>549</v>
      </c>
      <c r="L395" s="87" t="s">
        <v>638</v>
      </c>
      <c r="M395" s="89">
        <v>4409954</v>
      </c>
      <c r="N395" s="89">
        <v>3645602</v>
      </c>
      <c r="O395" s="89">
        <v>14604694</v>
      </c>
      <c r="P395" s="90">
        <v>22660250</v>
      </c>
      <c r="R395" s="91"/>
    </row>
    <row r="396" spans="1:18" ht="20.100000000000001" customHeight="1" x14ac:dyDescent="0.25">
      <c r="A396" s="87">
        <v>5121</v>
      </c>
      <c r="B396" s="87" t="s">
        <v>1327</v>
      </c>
      <c r="C396" s="88" t="s">
        <v>20</v>
      </c>
      <c r="D396" s="88"/>
      <c r="E396" s="88"/>
      <c r="F396" s="88"/>
      <c r="G396" s="87" t="s">
        <v>1328</v>
      </c>
      <c r="H396" s="87" t="s">
        <v>84</v>
      </c>
      <c r="I396" s="87" t="s">
        <v>1324</v>
      </c>
      <c r="J396" s="87" t="s">
        <v>548</v>
      </c>
      <c r="K396" s="87" t="s">
        <v>549</v>
      </c>
      <c r="L396" s="87" t="s">
        <v>638</v>
      </c>
      <c r="M396" s="89">
        <v>1740108</v>
      </c>
      <c r="N396" s="89">
        <v>1202462</v>
      </c>
      <c r="O396" s="89">
        <v>3396632</v>
      </c>
      <c r="P396" s="90">
        <v>6339202</v>
      </c>
      <c r="R396" s="91"/>
    </row>
    <row r="397" spans="1:18" ht="20.100000000000001" customHeight="1" x14ac:dyDescent="0.25">
      <c r="A397" s="87">
        <v>7490</v>
      </c>
      <c r="B397" s="87" t="s">
        <v>1329</v>
      </c>
      <c r="C397" s="88" t="s">
        <v>20</v>
      </c>
      <c r="D397" s="88"/>
      <c r="E397" s="88"/>
      <c r="F397" s="88"/>
      <c r="G397" s="87" t="s">
        <v>1330</v>
      </c>
      <c r="H397" s="87" t="s">
        <v>84</v>
      </c>
      <c r="I397" s="87" t="s">
        <v>1324</v>
      </c>
      <c r="J397" s="87" t="s">
        <v>637</v>
      </c>
      <c r="K397" s="87" t="s">
        <v>549</v>
      </c>
      <c r="L397" s="87" t="s">
        <v>638</v>
      </c>
      <c r="M397" s="89">
        <v>5610608</v>
      </c>
      <c r="N397" s="89">
        <v>3854458</v>
      </c>
      <c r="O397" s="89">
        <v>9061166</v>
      </c>
      <c r="P397" s="90">
        <v>18526232</v>
      </c>
      <c r="R397" s="91"/>
    </row>
    <row r="398" spans="1:18" ht="20.100000000000001" customHeight="1" x14ac:dyDescent="0.25">
      <c r="A398" s="87">
        <v>6965</v>
      </c>
      <c r="B398" s="87" t="s">
        <v>1331</v>
      </c>
      <c r="C398" s="88" t="s">
        <v>20</v>
      </c>
      <c r="D398" s="88"/>
      <c r="E398" s="88"/>
      <c r="F398" s="88"/>
      <c r="G398" s="87" t="s">
        <v>1332</v>
      </c>
      <c r="H398" s="87" t="s">
        <v>84</v>
      </c>
      <c r="I398" s="87" t="s">
        <v>1324</v>
      </c>
      <c r="J398" s="87" t="s">
        <v>760</v>
      </c>
      <c r="K398" s="87" t="s">
        <v>549</v>
      </c>
      <c r="L398" s="87" t="s">
        <v>638</v>
      </c>
      <c r="M398" s="89">
        <v>15835902</v>
      </c>
      <c r="N398" s="89">
        <v>18082722</v>
      </c>
      <c r="O398" s="89">
        <v>33420594</v>
      </c>
      <c r="P398" s="90">
        <v>67339218</v>
      </c>
      <c r="R398" s="91"/>
    </row>
    <row r="399" spans="1:18" ht="20.100000000000001" customHeight="1" x14ac:dyDescent="0.25">
      <c r="A399" s="87">
        <v>6005</v>
      </c>
      <c r="B399" s="87" t="s">
        <v>1333</v>
      </c>
      <c r="C399" s="88" t="s">
        <v>20</v>
      </c>
      <c r="D399" s="88"/>
      <c r="E399" s="88"/>
      <c r="F399" s="88"/>
      <c r="G399" s="87" t="s">
        <v>1334</v>
      </c>
      <c r="H399" s="87" t="s">
        <v>84</v>
      </c>
      <c r="I399" s="87" t="s">
        <v>1324</v>
      </c>
      <c r="J399" s="87" t="s">
        <v>548</v>
      </c>
      <c r="K399" s="87" t="s">
        <v>549</v>
      </c>
      <c r="L399" s="87" t="s">
        <v>638</v>
      </c>
      <c r="M399" s="89">
        <v>2472728</v>
      </c>
      <c r="N399" s="89">
        <v>2621448</v>
      </c>
      <c r="O399" s="89">
        <v>5739802</v>
      </c>
      <c r="P399" s="90">
        <v>10833978</v>
      </c>
      <c r="R399" s="91"/>
    </row>
    <row r="400" spans="1:18" ht="20.100000000000001" customHeight="1" x14ac:dyDescent="0.25">
      <c r="A400" s="87">
        <v>3200</v>
      </c>
      <c r="B400" s="87" t="s">
        <v>1335</v>
      </c>
      <c r="C400" s="88"/>
      <c r="D400" s="88" t="s">
        <v>66</v>
      </c>
      <c r="E400" s="88"/>
      <c r="F400" s="88"/>
      <c r="G400" s="87" t="s">
        <v>1336</v>
      </c>
      <c r="H400" s="87" t="s">
        <v>187</v>
      </c>
      <c r="I400" s="87" t="s">
        <v>1337</v>
      </c>
      <c r="J400" s="87" t="s">
        <v>696</v>
      </c>
      <c r="K400" s="87" t="s">
        <v>549</v>
      </c>
      <c r="L400" s="87" t="s">
        <v>549</v>
      </c>
      <c r="M400" s="89">
        <v>98474</v>
      </c>
      <c r="N400" s="89">
        <v>8468</v>
      </c>
      <c r="O400" s="89">
        <v>37168</v>
      </c>
      <c r="P400" s="90">
        <v>144110</v>
      </c>
      <c r="R400" s="91"/>
    </row>
    <row r="401" spans="1:18" ht="20.100000000000001" customHeight="1" x14ac:dyDescent="0.25">
      <c r="A401" s="87">
        <v>3245</v>
      </c>
      <c r="B401" s="87" t="s">
        <v>1338</v>
      </c>
      <c r="C401" s="88"/>
      <c r="D401" s="88" t="s">
        <v>66</v>
      </c>
      <c r="E401" s="88"/>
      <c r="F401" s="88"/>
      <c r="G401" s="87" t="s">
        <v>1339</v>
      </c>
      <c r="H401" s="87" t="s">
        <v>187</v>
      </c>
      <c r="I401" s="87" t="s">
        <v>1337</v>
      </c>
      <c r="J401" s="87" t="s">
        <v>696</v>
      </c>
      <c r="K401" s="87" t="s">
        <v>549</v>
      </c>
      <c r="L401" s="87" t="s">
        <v>549</v>
      </c>
      <c r="M401" s="89">
        <v>40640</v>
      </c>
      <c r="N401" s="89">
        <v>27904</v>
      </c>
      <c r="O401" s="89">
        <v>25200</v>
      </c>
      <c r="P401" s="90">
        <v>93744</v>
      </c>
      <c r="R401" s="91"/>
    </row>
    <row r="402" spans="1:18" ht="20.100000000000001" customHeight="1" x14ac:dyDescent="0.25">
      <c r="A402" s="87">
        <v>3231</v>
      </c>
      <c r="B402" s="87" t="s">
        <v>1340</v>
      </c>
      <c r="C402" s="88"/>
      <c r="D402" s="88" t="s">
        <v>66</v>
      </c>
      <c r="E402" s="88"/>
      <c r="F402" s="88"/>
      <c r="G402" s="87" t="s">
        <v>1341</v>
      </c>
      <c r="H402" s="87" t="s">
        <v>187</v>
      </c>
      <c r="I402" s="87" t="s">
        <v>1337</v>
      </c>
      <c r="J402" s="87" t="s">
        <v>760</v>
      </c>
      <c r="K402" s="87" t="s">
        <v>549</v>
      </c>
      <c r="L402" s="87" t="s">
        <v>549</v>
      </c>
      <c r="M402" s="89">
        <v>3234450</v>
      </c>
      <c r="N402" s="89">
        <v>5804026</v>
      </c>
      <c r="O402" s="89">
        <v>2298330</v>
      </c>
      <c r="P402" s="90">
        <v>11336806</v>
      </c>
      <c r="R402" s="91"/>
    </row>
    <row r="403" spans="1:18" ht="20.100000000000001" customHeight="1" x14ac:dyDescent="0.25">
      <c r="A403" s="87">
        <v>3202</v>
      </c>
      <c r="B403" s="87" t="s">
        <v>1342</v>
      </c>
      <c r="C403" s="88"/>
      <c r="D403" s="88" t="s">
        <v>66</v>
      </c>
      <c r="E403" s="88"/>
      <c r="F403" s="88"/>
      <c r="G403" s="87" t="s">
        <v>1343</v>
      </c>
      <c r="H403" s="87" t="s">
        <v>187</v>
      </c>
      <c r="I403" s="87" t="s">
        <v>1337</v>
      </c>
      <c r="J403" s="87" t="s">
        <v>696</v>
      </c>
      <c r="K403" s="87" t="s">
        <v>549</v>
      </c>
      <c r="L403" s="87" t="s">
        <v>549</v>
      </c>
      <c r="M403" s="89">
        <v>424518</v>
      </c>
      <c r="N403" s="89">
        <v>82700</v>
      </c>
      <c r="O403" s="89">
        <v>256974</v>
      </c>
      <c r="P403" s="90">
        <v>764192</v>
      </c>
      <c r="R403" s="91"/>
    </row>
    <row r="404" spans="1:18" ht="20.100000000000001" customHeight="1" x14ac:dyDescent="0.25">
      <c r="A404" s="87">
        <v>3225</v>
      </c>
      <c r="B404" s="87" t="s">
        <v>1344</v>
      </c>
      <c r="C404" s="88"/>
      <c r="D404" s="88" t="s">
        <v>66</v>
      </c>
      <c r="E404" s="88"/>
      <c r="F404" s="88"/>
      <c r="G404" s="87" t="s">
        <v>1345</v>
      </c>
      <c r="H404" s="87" t="s">
        <v>187</v>
      </c>
      <c r="I404" s="87" t="s">
        <v>1337</v>
      </c>
      <c r="J404" s="87" t="s">
        <v>696</v>
      </c>
      <c r="K404" s="87" t="s">
        <v>549</v>
      </c>
      <c r="L404" s="87" t="s">
        <v>549</v>
      </c>
      <c r="M404" s="89">
        <v>93348</v>
      </c>
      <c r="N404" s="89">
        <v>31234</v>
      </c>
      <c r="O404" s="89">
        <v>45502</v>
      </c>
      <c r="P404" s="90">
        <v>170084</v>
      </c>
      <c r="R404" s="91"/>
    </row>
    <row r="405" spans="1:18" ht="20.100000000000001" customHeight="1" x14ac:dyDescent="0.25">
      <c r="A405" s="87">
        <v>3203</v>
      </c>
      <c r="B405" s="87" t="s">
        <v>1346</v>
      </c>
      <c r="C405" s="88"/>
      <c r="D405" s="88" t="s">
        <v>66</v>
      </c>
      <c r="E405" s="88"/>
      <c r="F405" s="88"/>
      <c r="G405" s="87" t="s">
        <v>1347</v>
      </c>
      <c r="H405" s="87" t="s">
        <v>187</v>
      </c>
      <c r="I405" s="87" t="s">
        <v>1337</v>
      </c>
      <c r="J405" s="87" t="s">
        <v>696</v>
      </c>
      <c r="K405" s="87" t="s">
        <v>549</v>
      </c>
      <c r="L405" s="87" t="s">
        <v>549</v>
      </c>
      <c r="M405" s="89">
        <v>56182</v>
      </c>
      <c r="N405" s="89">
        <v>28238</v>
      </c>
      <c r="O405" s="89">
        <v>27120</v>
      </c>
      <c r="P405" s="90">
        <v>111540</v>
      </c>
      <c r="R405" s="91"/>
    </row>
    <row r="406" spans="1:18" ht="20.100000000000001" customHeight="1" x14ac:dyDescent="0.25">
      <c r="A406" s="87">
        <v>3246</v>
      </c>
      <c r="B406" s="87" t="s">
        <v>1348</v>
      </c>
      <c r="C406" s="88"/>
      <c r="D406" s="88" t="s">
        <v>66</v>
      </c>
      <c r="E406" s="88"/>
      <c r="F406" s="88"/>
      <c r="G406" s="87" t="s">
        <v>1349</v>
      </c>
      <c r="H406" s="87" t="s">
        <v>187</v>
      </c>
      <c r="I406" s="87" t="s">
        <v>1337</v>
      </c>
      <c r="J406" s="87" t="s">
        <v>696</v>
      </c>
      <c r="K406" s="87" t="s">
        <v>549</v>
      </c>
      <c r="L406" s="87" t="s">
        <v>549</v>
      </c>
      <c r="M406" s="89">
        <v>54624</v>
      </c>
      <c r="N406" s="89">
        <v>52400</v>
      </c>
      <c r="O406" s="89">
        <v>38584</v>
      </c>
      <c r="P406" s="90">
        <v>145608</v>
      </c>
      <c r="R406" s="91"/>
    </row>
    <row r="407" spans="1:18" ht="20.100000000000001" customHeight="1" x14ac:dyDescent="0.25">
      <c r="A407" s="87">
        <v>3247</v>
      </c>
      <c r="B407" s="87" t="s">
        <v>1350</v>
      </c>
      <c r="C407" s="88"/>
      <c r="D407" s="88" t="s">
        <v>66</v>
      </c>
      <c r="E407" s="88"/>
      <c r="F407" s="88"/>
      <c r="G407" s="87" t="s">
        <v>1351</v>
      </c>
      <c r="H407" s="87" t="s">
        <v>187</v>
      </c>
      <c r="I407" s="87" t="s">
        <v>1337</v>
      </c>
      <c r="J407" s="87" t="s">
        <v>696</v>
      </c>
      <c r="K407" s="87" t="s">
        <v>549</v>
      </c>
      <c r="L407" s="87" t="s">
        <v>549</v>
      </c>
      <c r="M407" s="89">
        <v>46990</v>
      </c>
      <c r="N407" s="89">
        <v>29628</v>
      </c>
      <c r="O407" s="89">
        <v>17836</v>
      </c>
      <c r="P407" s="90">
        <v>94454</v>
      </c>
      <c r="R407" s="91"/>
    </row>
    <row r="408" spans="1:18" ht="20.100000000000001" customHeight="1" x14ac:dyDescent="0.25">
      <c r="A408" s="87">
        <v>3254</v>
      </c>
      <c r="B408" s="87" t="s">
        <v>1352</v>
      </c>
      <c r="C408" s="88"/>
      <c r="D408" s="88" t="s">
        <v>66</v>
      </c>
      <c r="E408" s="88"/>
      <c r="F408" s="88"/>
      <c r="G408" s="87" t="s">
        <v>1353</v>
      </c>
      <c r="H408" s="87" t="s">
        <v>187</v>
      </c>
      <c r="I408" s="87" t="s">
        <v>1337</v>
      </c>
      <c r="J408" s="87" t="s">
        <v>696</v>
      </c>
      <c r="K408" s="87" t="s">
        <v>549</v>
      </c>
      <c r="L408" s="87" t="s">
        <v>549</v>
      </c>
      <c r="M408" s="89">
        <v>27464</v>
      </c>
      <c r="N408" s="89">
        <v>9388</v>
      </c>
      <c r="O408" s="89">
        <v>25310</v>
      </c>
      <c r="P408" s="90">
        <v>62162</v>
      </c>
      <c r="R408" s="91"/>
    </row>
    <row r="409" spans="1:18" ht="20.100000000000001" customHeight="1" x14ac:dyDescent="0.25">
      <c r="A409" s="87">
        <v>3206</v>
      </c>
      <c r="B409" s="87" t="s">
        <v>1354</v>
      </c>
      <c r="C409" s="88"/>
      <c r="D409" s="88" t="s">
        <v>66</v>
      </c>
      <c r="E409" s="88"/>
      <c r="F409" s="88"/>
      <c r="G409" s="87" t="s">
        <v>1355</v>
      </c>
      <c r="H409" s="87" t="s">
        <v>187</v>
      </c>
      <c r="I409" s="87" t="s">
        <v>1337</v>
      </c>
      <c r="J409" s="87" t="s">
        <v>696</v>
      </c>
      <c r="K409" s="87" t="s">
        <v>549</v>
      </c>
      <c r="L409" s="87" t="s">
        <v>549</v>
      </c>
      <c r="M409" s="89">
        <v>32036</v>
      </c>
      <c r="N409" s="89">
        <v>7436</v>
      </c>
      <c r="O409" s="89">
        <v>16290</v>
      </c>
      <c r="P409" s="90">
        <v>55762</v>
      </c>
      <c r="R409" s="91"/>
    </row>
    <row r="410" spans="1:18" ht="20.100000000000001" customHeight="1" x14ac:dyDescent="0.25">
      <c r="A410" s="87">
        <v>3252</v>
      </c>
      <c r="B410" s="87" t="s">
        <v>1356</v>
      </c>
      <c r="C410" s="88"/>
      <c r="D410" s="88" t="s">
        <v>66</v>
      </c>
      <c r="E410" s="88"/>
      <c r="F410" s="88"/>
      <c r="G410" s="87" t="s">
        <v>1357</v>
      </c>
      <c r="H410" s="87" t="s">
        <v>187</v>
      </c>
      <c r="I410" s="87" t="s">
        <v>1337</v>
      </c>
      <c r="J410" s="87" t="s">
        <v>696</v>
      </c>
      <c r="K410" s="87" t="s">
        <v>549</v>
      </c>
      <c r="L410" s="87" t="s">
        <v>549</v>
      </c>
      <c r="M410" s="89">
        <v>3464</v>
      </c>
      <c r="N410" s="89">
        <v>174</v>
      </c>
      <c r="O410" s="89">
        <v>2884</v>
      </c>
      <c r="P410" s="90">
        <v>6522</v>
      </c>
      <c r="R410" s="91"/>
    </row>
    <row r="411" spans="1:18" ht="20.100000000000001" customHeight="1" x14ac:dyDescent="0.25">
      <c r="A411" s="87">
        <v>3250</v>
      </c>
      <c r="B411" s="87" t="s">
        <v>1358</v>
      </c>
      <c r="C411" s="88"/>
      <c r="D411" s="88" t="s">
        <v>66</v>
      </c>
      <c r="E411" s="88"/>
      <c r="F411" s="88"/>
      <c r="G411" s="87" t="s">
        <v>1359</v>
      </c>
      <c r="H411" s="87" t="s">
        <v>187</v>
      </c>
      <c r="I411" s="87" t="s">
        <v>1337</v>
      </c>
      <c r="J411" s="87" t="s">
        <v>696</v>
      </c>
      <c r="K411" s="87" t="s">
        <v>549</v>
      </c>
      <c r="L411" s="87" t="s">
        <v>549</v>
      </c>
      <c r="M411" s="89">
        <v>101438</v>
      </c>
      <c r="N411" s="89">
        <v>52322</v>
      </c>
      <c r="O411" s="89">
        <v>30020</v>
      </c>
      <c r="P411" s="90">
        <v>183780</v>
      </c>
      <c r="R411" s="91"/>
    </row>
    <row r="412" spans="1:18" ht="20.100000000000001" customHeight="1" x14ac:dyDescent="0.25">
      <c r="A412" s="87">
        <v>1823</v>
      </c>
      <c r="B412" s="87" t="s">
        <v>1360</v>
      </c>
      <c r="C412" s="88"/>
      <c r="D412" s="88" t="s">
        <v>66</v>
      </c>
      <c r="E412" s="88"/>
      <c r="F412" s="88"/>
      <c r="G412" s="87" t="s">
        <v>250</v>
      </c>
      <c r="H412" s="87" t="s">
        <v>170</v>
      </c>
      <c r="I412" s="87" t="s">
        <v>1361</v>
      </c>
      <c r="J412" s="87" t="s">
        <v>571</v>
      </c>
      <c r="K412" s="87" t="s">
        <v>549</v>
      </c>
      <c r="L412" s="87" t="s">
        <v>549</v>
      </c>
      <c r="M412" s="89">
        <v>1172684</v>
      </c>
      <c r="N412" s="89">
        <v>2204906</v>
      </c>
      <c r="O412" s="89">
        <v>585270</v>
      </c>
      <c r="P412" s="90">
        <v>3962860</v>
      </c>
      <c r="R412" s="91"/>
    </row>
    <row r="413" spans="1:18" ht="20.100000000000001" customHeight="1" x14ac:dyDescent="0.25">
      <c r="A413" s="87">
        <v>1687</v>
      </c>
      <c r="B413" s="87" t="s">
        <v>1362</v>
      </c>
      <c r="C413" s="88"/>
      <c r="D413" s="88" t="s">
        <v>66</v>
      </c>
      <c r="E413" s="88"/>
      <c r="F413" s="88"/>
      <c r="G413" s="87" t="s">
        <v>1363</v>
      </c>
      <c r="H413" s="87" t="s">
        <v>170</v>
      </c>
      <c r="I413" s="87" t="s">
        <v>1361</v>
      </c>
      <c r="J413" s="87" t="s">
        <v>571</v>
      </c>
      <c r="K413" s="87" t="s">
        <v>549</v>
      </c>
      <c r="L413" s="87" t="s">
        <v>549</v>
      </c>
      <c r="M413" s="89">
        <v>3440</v>
      </c>
      <c r="N413" s="89">
        <v>270</v>
      </c>
      <c r="O413" s="89">
        <v>422</v>
      </c>
      <c r="P413" s="90">
        <v>4132</v>
      </c>
      <c r="R413" s="91"/>
    </row>
    <row r="414" spans="1:18" ht="20.100000000000001" customHeight="1" x14ac:dyDescent="0.25">
      <c r="A414" s="87">
        <v>1699</v>
      </c>
      <c r="B414" s="87" t="s">
        <v>1364</v>
      </c>
      <c r="C414" s="88"/>
      <c r="D414" s="88" t="s">
        <v>66</v>
      </c>
      <c r="E414" s="88"/>
      <c r="F414" s="88"/>
      <c r="G414" s="87" t="s">
        <v>1365</v>
      </c>
      <c r="H414" s="87" t="s">
        <v>170</v>
      </c>
      <c r="I414" s="87" t="s">
        <v>1361</v>
      </c>
      <c r="J414" s="87" t="s">
        <v>571</v>
      </c>
      <c r="K414" s="87" t="s">
        <v>549</v>
      </c>
      <c r="L414" s="87" t="s">
        <v>549</v>
      </c>
      <c r="M414" s="89">
        <v>11032</v>
      </c>
      <c r="N414" s="89">
        <v>472</v>
      </c>
      <c r="O414" s="89">
        <v>11972</v>
      </c>
      <c r="P414" s="90">
        <v>23476</v>
      </c>
      <c r="R414" s="91"/>
    </row>
    <row r="415" spans="1:18" ht="20.100000000000001" customHeight="1" x14ac:dyDescent="0.25">
      <c r="A415" s="87">
        <v>8126</v>
      </c>
      <c r="B415" s="87" t="s">
        <v>1366</v>
      </c>
      <c r="C415" s="88"/>
      <c r="D415" s="88" t="s">
        <v>66</v>
      </c>
      <c r="E415" s="88"/>
      <c r="F415" s="88"/>
      <c r="G415" s="87" t="s">
        <v>1367</v>
      </c>
      <c r="H415" s="87" t="s">
        <v>653</v>
      </c>
      <c r="I415" s="87" t="s">
        <v>1368</v>
      </c>
      <c r="J415" s="87" t="s">
        <v>677</v>
      </c>
      <c r="K415" s="87" t="s">
        <v>549</v>
      </c>
      <c r="L415" s="87" t="s">
        <v>549</v>
      </c>
      <c r="M415" s="89">
        <v>431644</v>
      </c>
      <c r="N415" s="89">
        <v>1601296</v>
      </c>
      <c r="O415" s="89">
        <v>350304</v>
      </c>
      <c r="P415" s="90">
        <v>2383244</v>
      </c>
      <c r="R415" s="91"/>
    </row>
    <row r="416" spans="1:18" ht="20.100000000000001" customHeight="1" x14ac:dyDescent="0.25">
      <c r="A416" s="87">
        <v>1947</v>
      </c>
      <c r="B416" s="87" t="s">
        <v>1369</v>
      </c>
      <c r="C416" s="88"/>
      <c r="D416" s="88" t="s">
        <v>66</v>
      </c>
      <c r="E416" s="88"/>
      <c r="F416" s="88"/>
      <c r="G416" s="87" t="s">
        <v>257</v>
      </c>
      <c r="H416" s="87" t="s">
        <v>170</v>
      </c>
      <c r="I416" s="87" t="s">
        <v>1370</v>
      </c>
      <c r="J416" s="87" t="s">
        <v>571</v>
      </c>
      <c r="K416" s="87" t="s">
        <v>549</v>
      </c>
      <c r="L416" s="87" t="s">
        <v>549</v>
      </c>
      <c r="M416" s="89">
        <v>1208434</v>
      </c>
      <c r="N416" s="89">
        <v>3133628</v>
      </c>
      <c r="O416" s="89">
        <v>1080866</v>
      </c>
      <c r="P416" s="90">
        <v>5422928</v>
      </c>
      <c r="R416" s="91"/>
    </row>
    <row r="417" spans="1:18" ht="20.100000000000001" customHeight="1" x14ac:dyDescent="0.25">
      <c r="A417" s="87">
        <v>1865</v>
      </c>
      <c r="B417" s="87" t="s">
        <v>1371</v>
      </c>
      <c r="C417" s="88" t="s">
        <v>20</v>
      </c>
      <c r="D417" s="88"/>
      <c r="E417" s="88"/>
      <c r="F417" s="88"/>
      <c r="G417" s="87" t="s">
        <v>1372</v>
      </c>
      <c r="H417" s="87" t="s">
        <v>170</v>
      </c>
      <c r="I417" s="87" t="s">
        <v>1373</v>
      </c>
      <c r="J417" s="87" t="s">
        <v>571</v>
      </c>
      <c r="K417" s="87" t="s">
        <v>549</v>
      </c>
      <c r="L417" s="87" t="s">
        <v>549</v>
      </c>
      <c r="M417" s="89">
        <v>27970</v>
      </c>
      <c r="N417" s="89">
        <v>14042</v>
      </c>
      <c r="O417" s="89">
        <v>17620</v>
      </c>
      <c r="P417" s="90">
        <v>59632</v>
      </c>
      <c r="R417" s="91"/>
    </row>
    <row r="418" spans="1:18" ht="20.100000000000001" customHeight="1" x14ac:dyDescent="0.25">
      <c r="A418" s="87">
        <v>1826</v>
      </c>
      <c r="B418" s="87" t="s">
        <v>1374</v>
      </c>
      <c r="C418" s="88" t="s">
        <v>20</v>
      </c>
      <c r="D418" s="88"/>
      <c r="E418" s="88"/>
      <c r="F418" s="88"/>
      <c r="G418" s="87" t="s">
        <v>172</v>
      </c>
      <c r="H418" s="87" t="s">
        <v>170</v>
      </c>
      <c r="I418" s="87" t="s">
        <v>1373</v>
      </c>
      <c r="J418" s="87" t="s">
        <v>571</v>
      </c>
      <c r="K418" s="87" t="s">
        <v>549</v>
      </c>
      <c r="L418" s="87" t="s">
        <v>549</v>
      </c>
      <c r="M418" s="89">
        <v>1905592</v>
      </c>
      <c r="N418" s="89">
        <v>4447456</v>
      </c>
      <c r="O418" s="89">
        <v>1115816</v>
      </c>
      <c r="P418" s="90">
        <v>7468864</v>
      </c>
      <c r="R418" s="91"/>
    </row>
    <row r="419" spans="1:18" ht="20.100000000000001" customHeight="1" x14ac:dyDescent="0.25">
      <c r="A419" s="87">
        <v>6133</v>
      </c>
      <c r="B419" s="87" t="s">
        <v>1375</v>
      </c>
      <c r="C419" s="88"/>
      <c r="D419" s="88" t="s">
        <v>66</v>
      </c>
      <c r="E419" s="88"/>
      <c r="F419" s="88"/>
      <c r="G419" s="87" t="s">
        <v>256</v>
      </c>
      <c r="H419" s="87" t="s">
        <v>632</v>
      </c>
      <c r="I419" s="87" t="s">
        <v>1376</v>
      </c>
      <c r="J419" s="87" t="s">
        <v>703</v>
      </c>
      <c r="K419" s="87" t="s">
        <v>549</v>
      </c>
      <c r="L419" s="87" t="s">
        <v>549</v>
      </c>
      <c r="M419" s="89">
        <v>825812</v>
      </c>
      <c r="N419" s="89">
        <v>2826368</v>
      </c>
      <c r="O419" s="89">
        <v>1122564</v>
      </c>
      <c r="P419" s="90">
        <v>4774744</v>
      </c>
      <c r="R419" s="91"/>
    </row>
    <row r="420" spans="1:18" ht="20.100000000000001" customHeight="1" x14ac:dyDescent="0.25">
      <c r="A420" s="87">
        <v>3579</v>
      </c>
      <c r="B420" s="87" t="s">
        <v>1377</v>
      </c>
      <c r="C420" s="88"/>
      <c r="D420" s="88" t="s">
        <v>66</v>
      </c>
      <c r="E420" s="88"/>
      <c r="F420" s="88"/>
      <c r="G420" s="87" t="s">
        <v>1378</v>
      </c>
      <c r="H420" s="87" t="s">
        <v>187</v>
      </c>
      <c r="I420" s="87" t="s">
        <v>1379</v>
      </c>
      <c r="J420" s="87" t="s">
        <v>696</v>
      </c>
      <c r="K420" s="87" t="s">
        <v>549</v>
      </c>
      <c r="L420" s="87" t="s">
        <v>549</v>
      </c>
      <c r="M420" s="89">
        <v>6446</v>
      </c>
      <c r="N420" s="89">
        <v>11250</v>
      </c>
      <c r="O420" s="89">
        <v>23708</v>
      </c>
      <c r="P420" s="90">
        <v>41404</v>
      </c>
      <c r="R420" s="91"/>
    </row>
    <row r="421" spans="1:18" ht="20.100000000000001" customHeight="1" x14ac:dyDescent="0.25">
      <c r="A421" s="87">
        <v>3588</v>
      </c>
      <c r="B421" s="87" t="s">
        <v>1380</v>
      </c>
      <c r="C421" s="88"/>
      <c r="D421" s="88" t="s">
        <v>66</v>
      </c>
      <c r="E421" s="88"/>
      <c r="F421" s="88"/>
      <c r="G421" s="87" t="s">
        <v>1381</v>
      </c>
      <c r="H421" s="87" t="s">
        <v>187</v>
      </c>
      <c r="I421" s="87" t="s">
        <v>1379</v>
      </c>
      <c r="J421" s="87" t="s">
        <v>696</v>
      </c>
      <c r="K421" s="87" t="s">
        <v>549</v>
      </c>
      <c r="L421" s="87" t="s">
        <v>549</v>
      </c>
      <c r="M421" s="89">
        <v>604</v>
      </c>
      <c r="N421" s="89">
        <v>2676</v>
      </c>
      <c r="O421" s="89">
        <v>1448</v>
      </c>
      <c r="P421" s="90">
        <v>4728</v>
      </c>
      <c r="R421" s="91"/>
    </row>
    <row r="422" spans="1:18" ht="20.100000000000001" customHeight="1" x14ac:dyDescent="0.25">
      <c r="A422" s="87">
        <v>3571</v>
      </c>
      <c r="B422" s="87" t="s">
        <v>1382</v>
      </c>
      <c r="C422" s="88"/>
      <c r="D422" s="88" t="s">
        <v>66</v>
      </c>
      <c r="E422" s="88"/>
      <c r="F422" s="88"/>
      <c r="G422" s="87" t="s">
        <v>1383</v>
      </c>
      <c r="H422" s="87" t="s">
        <v>187</v>
      </c>
      <c r="I422" s="87" t="s">
        <v>1379</v>
      </c>
      <c r="J422" s="87" t="s">
        <v>696</v>
      </c>
      <c r="K422" s="87" t="s">
        <v>549</v>
      </c>
      <c r="L422" s="87" t="s">
        <v>549</v>
      </c>
      <c r="M422" s="89">
        <v>1836</v>
      </c>
      <c r="N422" s="89">
        <v>4660</v>
      </c>
      <c r="O422" s="89">
        <v>2626</v>
      </c>
      <c r="P422" s="90">
        <v>9122</v>
      </c>
      <c r="R422" s="91"/>
    </row>
    <row r="423" spans="1:18" ht="20.100000000000001" customHeight="1" x14ac:dyDescent="0.25">
      <c r="A423" s="87">
        <v>3580</v>
      </c>
      <c r="B423" s="87" t="s">
        <v>1384</v>
      </c>
      <c r="C423" s="88"/>
      <c r="D423" s="88" t="s">
        <v>66</v>
      </c>
      <c r="E423" s="88"/>
      <c r="F423" s="88"/>
      <c r="G423" s="87" t="s">
        <v>219</v>
      </c>
      <c r="H423" s="87" t="s">
        <v>187</v>
      </c>
      <c r="I423" s="87" t="s">
        <v>1379</v>
      </c>
      <c r="J423" s="87" t="s">
        <v>696</v>
      </c>
      <c r="K423" s="87" t="s">
        <v>549</v>
      </c>
      <c r="L423" s="87" t="s">
        <v>549</v>
      </c>
      <c r="M423" s="89">
        <v>239290</v>
      </c>
      <c r="N423" s="89">
        <v>2009288</v>
      </c>
      <c r="O423" s="89">
        <v>260874</v>
      </c>
      <c r="P423" s="90">
        <v>2509452</v>
      </c>
      <c r="R423" s="91"/>
    </row>
    <row r="424" spans="1:18" ht="20.100000000000001" customHeight="1" x14ac:dyDescent="0.25">
      <c r="A424" s="87">
        <v>3590</v>
      </c>
      <c r="B424" s="87" t="s">
        <v>1385</v>
      </c>
      <c r="C424" s="88"/>
      <c r="D424" s="88" t="s">
        <v>66</v>
      </c>
      <c r="E424" s="88"/>
      <c r="F424" s="88"/>
      <c r="G424" s="87" t="s">
        <v>1386</v>
      </c>
      <c r="H424" s="87" t="s">
        <v>187</v>
      </c>
      <c r="I424" s="87" t="s">
        <v>1379</v>
      </c>
      <c r="J424" s="87" t="s">
        <v>696</v>
      </c>
      <c r="K424" s="87" t="s">
        <v>549</v>
      </c>
      <c r="L424" s="87" t="s">
        <v>549</v>
      </c>
      <c r="M424" s="89">
        <v>672</v>
      </c>
      <c r="N424" s="89">
        <v>852</v>
      </c>
      <c r="O424" s="89">
        <v>2452</v>
      </c>
      <c r="P424" s="90">
        <v>3976</v>
      </c>
      <c r="R424" s="91"/>
    </row>
    <row r="425" spans="1:18" ht="20.100000000000001" customHeight="1" x14ac:dyDescent="0.25">
      <c r="A425" s="87">
        <v>3592</v>
      </c>
      <c r="B425" s="87" t="s">
        <v>1387</v>
      </c>
      <c r="C425" s="88"/>
      <c r="D425" s="88" t="s">
        <v>66</v>
      </c>
      <c r="E425" s="88"/>
      <c r="F425" s="88"/>
      <c r="G425" s="87" t="s">
        <v>1388</v>
      </c>
      <c r="H425" s="87" t="s">
        <v>187</v>
      </c>
      <c r="I425" s="87" t="s">
        <v>1379</v>
      </c>
      <c r="J425" s="87" t="s">
        <v>696</v>
      </c>
      <c r="K425" s="87" t="s">
        <v>549</v>
      </c>
      <c r="L425" s="87" t="s">
        <v>549</v>
      </c>
      <c r="M425" s="89">
        <v>566</v>
      </c>
      <c r="N425" s="89">
        <v>5632</v>
      </c>
      <c r="O425" s="89">
        <v>1836</v>
      </c>
      <c r="P425" s="90">
        <v>8034</v>
      </c>
      <c r="R425" s="91"/>
    </row>
    <row r="426" spans="1:18" ht="20.100000000000001" customHeight="1" x14ac:dyDescent="0.25">
      <c r="A426" s="87">
        <v>5896</v>
      </c>
      <c r="B426" s="87" t="s">
        <v>1389</v>
      </c>
      <c r="C426" s="88"/>
      <c r="D426" s="88" t="s">
        <v>66</v>
      </c>
      <c r="E426" s="88"/>
      <c r="F426" s="88"/>
      <c r="G426" s="87" t="s">
        <v>1390</v>
      </c>
      <c r="H426" s="87" t="s">
        <v>106</v>
      </c>
      <c r="I426" s="87" t="s">
        <v>1391</v>
      </c>
      <c r="J426" s="87" t="s">
        <v>693</v>
      </c>
      <c r="K426" s="87" t="s">
        <v>549</v>
      </c>
      <c r="L426" s="87" t="s">
        <v>549</v>
      </c>
      <c r="M426" s="89">
        <v>320244</v>
      </c>
      <c r="N426" s="89">
        <v>386452</v>
      </c>
      <c r="O426" s="89">
        <v>175122</v>
      </c>
      <c r="P426" s="90">
        <v>881818</v>
      </c>
      <c r="R426" s="91"/>
    </row>
    <row r="427" spans="1:18" ht="20.100000000000001" customHeight="1" x14ac:dyDescent="0.25">
      <c r="A427" s="87">
        <v>5509</v>
      </c>
      <c r="B427" s="87" t="s">
        <v>1392</v>
      </c>
      <c r="C427" s="88"/>
      <c r="D427" s="88" t="s">
        <v>66</v>
      </c>
      <c r="E427" s="88"/>
      <c r="F427" s="88"/>
      <c r="G427" s="87" t="s">
        <v>1393</v>
      </c>
      <c r="H427" s="87" t="s">
        <v>106</v>
      </c>
      <c r="I427" s="87" t="s">
        <v>1391</v>
      </c>
      <c r="J427" s="87" t="s">
        <v>693</v>
      </c>
      <c r="K427" s="87" t="s">
        <v>549</v>
      </c>
      <c r="L427" s="87" t="s">
        <v>549</v>
      </c>
      <c r="M427" s="89">
        <v>509994</v>
      </c>
      <c r="N427" s="89">
        <v>849694</v>
      </c>
      <c r="O427" s="89">
        <v>236006</v>
      </c>
      <c r="P427" s="90">
        <v>1595694</v>
      </c>
      <c r="R427" s="91"/>
    </row>
    <row r="428" spans="1:18" ht="20.100000000000001" customHeight="1" x14ac:dyDescent="0.25">
      <c r="A428" s="87">
        <v>5539</v>
      </c>
      <c r="B428" s="87" t="s">
        <v>1394</v>
      </c>
      <c r="C428" s="88"/>
      <c r="D428" s="88" t="s">
        <v>66</v>
      </c>
      <c r="E428" s="88"/>
      <c r="F428" s="88"/>
      <c r="G428" s="87" t="s">
        <v>1395</v>
      </c>
      <c r="H428" s="87" t="s">
        <v>106</v>
      </c>
      <c r="I428" s="87" t="s">
        <v>1391</v>
      </c>
      <c r="J428" s="87" t="s">
        <v>693</v>
      </c>
      <c r="K428" s="87" t="s">
        <v>549</v>
      </c>
      <c r="L428" s="87" t="s">
        <v>549</v>
      </c>
      <c r="M428" s="89">
        <v>130234</v>
      </c>
      <c r="N428" s="89">
        <v>72738</v>
      </c>
      <c r="O428" s="89">
        <v>102154</v>
      </c>
      <c r="P428" s="90">
        <v>305126</v>
      </c>
      <c r="R428" s="91"/>
    </row>
    <row r="429" spans="1:18" ht="20.100000000000001" customHeight="1" x14ac:dyDescent="0.25">
      <c r="A429" s="87">
        <v>5537</v>
      </c>
      <c r="B429" s="87" t="s">
        <v>1396</v>
      </c>
      <c r="C429" s="88"/>
      <c r="D429" s="88" t="s">
        <v>66</v>
      </c>
      <c r="E429" s="88"/>
      <c r="F429" s="88"/>
      <c r="G429" s="87" t="s">
        <v>1397</v>
      </c>
      <c r="H429" s="87" t="s">
        <v>106</v>
      </c>
      <c r="I429" s="87" t="s">
        <v>1391</v>
      </c>
      <c r="J429" s="87" t="s">
        <v>693</v>
      </c>
      <c r="K429" s="87" t="s">
        <v>549</v>
      </c>
      <c r="L429" s="87" t="s">
        <v>549</v>
      </c>
      <c r="M429" s="89">
        <v>407473.31268582755</v>
      </c>
      <c r="N429" s="89">
        <v>1103235.9886025768</v>
      </c>
      <c r="O429" s="89">
        <v>501573.44895936572</v>
      </c>
      <c r="P429" s="90">
        <v>2012282.7502477702</v>
      </c>
      <c r="R429" s="91"/>
    </row>
    <row r="430" spans="1:18" ht="20.100000000000001" customHeight="1" x14ac:dyDescent="0.25">
      <c r="A430" s="87">
        <v>5540</v>
      </c>
      <c r="B430" s="87" t="s">
        <v>1398</v>
      </c>
      <c r="C430" s="88"/>
      <c r="D430" s="88" t="s">
        <v>66</v>
      </c>
      <c r="E430" s="88"/>
      <c r="F430" s="88"/>
      <c r="G430" s="87" t="s">
        <v>1399</v>
      </c>
      <c r="H430" s="87" t="s">
        <v>106</v>
      </c>
      <c r="I430" s="87" t="s">
        <v>1391</v>
      </c>
      <c r="J430" s="87" t="s">
        <v>693</v>
      </c>
      <c r="K430" s="87" t="s">
        <v>549</v>
      </c>
      <c r="L430" s="87" t="s">
        <v>549</v>
      </c>
      <c r="M430" s="89">
        <v>416868.68731417245</v>
      </c>
      <c r="N430" s="89">
        <v>1128674.0113974232</v>
      </c>
      <c r="O430" s="89">
        <v>513138.55104063434</v>
      </c>
      <c r="P430" s="90">
        <v>2058681.24975223</v>
      </c>
      <c r="R430" s="91"/>
    </row>
    <row r="431" spans="1:18" ht="20.100000000000001" customHeight="1" x14ac:dyDescent="0.25">
      <c r="A431" s="87">
        <v>5945</v>
      </c>
      <c r="B431" s="87" t="s">
        <v>1400</v>
      </c>
      <c r="C431" s="88"/>
      <c r="D431" s="88" t="s">
        <v>66</v>
      </c>
      <c r="E431" s="88"/>
      <c r="F431" s="88"/>
      <c r="G431" s="87" t="s">
        <v>1401</v>
      </c>
      <c r="H431" s="87" t="s">
        <v>106</v>
      </c>
      <c r="I431" s="87" t="s">
        <v>1402</v>
      </c>
      <c r="J431" s="87" t="s">
        <v>693</v>
      </c>
      <c r="K431" s="87" t="s">
        <v>549</v>
      </c>
      <c r="L431" s="87" t="s">
        <v>549</v>
      </c>
      <c r="M431" s="89">
        <v>32470</v>
      </c>
      <c r="N431" s="89">
        <v>30550</v>
      </c>
      <c r="O431" s="89">
        <v>26778</v>
      </c>
      <c r="P431" s="90">
        <v>89798</v>
      </c>
      <c r="R431" s="91"/>
    </row>
    <row r="432" spans="1:18" ht="20.100000000000001" customHeight="1" x14ac:dyDescent="0.25">
      <c r="A432" s="87">
        <v>5909</v>
      </c>
      <c r="B432" s="87" t="s">
        <v>1403</v>
      </c>
      <c r="C432" s="88"/>
      <c r="D432" s="88" t="s">
        <v>66</v>
      </c>
      <c r="E432" s="88"/>
      <c r="F432" s="88"/>
      <c r="G432" s="87" t="s">
        <v>1404</v>
      </c>
      <c r="H432" s="87" t="s">
        <v>106</v>
      </c>
      <c r="I432" s="87" t="s">
        <v>1402</v>
      </c>
      <c r="J432" s="87" t="s">
        <v>693</v>
      </c>
      <c r="K432" s="87" t="s">
        <v>549</v>
      </c>
      <c r="L432" s="87" t="s">
        <v>549</v>
      </c>
      <c r="M432" s="89">
        <v>13886</v>
      </c>
      <c r="N432" s="89">
        <v>7768</v>
      </c>
      <c r="O432" s="89">
        <v>18516</v>
      </c>
      <c r="P432" s="90">
        <v>40170</v>
      </c>
      <c r="R432" s="91"/>
    </row>
    <row r="433" spans="1:18" ht="20.100000000000001" customHeight="1" x14ac:dyDescent="0.25">
      <c r="A433" s="87">
        <v>5912</v>
      </c>
      <c r="B433" s="87" t="s">
        <v>1405</v>
      </c>
      <c r="C433" s="88"/>
      <c r="D433" s="88" t="s">
        <v>66</v>
      </c>
      <c r="E433" s="88"/>
      <c r="F433" s="88"/>
      <c r="G433" s="87" t="s">
        <v>118</v>
      </c>
      <c r="H433" s="87" t="s">
        <v>106</v>
      </c>
      <c r="I433" s="87" t="s">
        <v>1402</v>
      </c>
      <c r="J433" s="87" t="s">
        <v>693</v>
      </c>
      <c r="K433" s="87" t="s">
        <v>549</v>
      </c>
      <c r="L433" s="87" t="s">
        <v>549</v>
      </c>
      <c r="M433" s="89">
        <v>16738</v>
      </c>
      <c r="N433" s="89">
        <v>9208</v>
      </c>
      <c r="O433" s="89">
        <v>17202</v>
      </c>
      <c r="P433" s="90">
        <v>43148</v>
      </c>
      <c r="R433" s="91"/>
    </row>
    <row r="434" spans="1:18" ht="20.100000000000001" customHeight="1" x14ac:dyDescent="0.25">
      <c r="A434" s="87">
        <v>5930</v>
      </c>
      <c r="B434" s="87" t="s">
        <v>1406</v>
      </c>
      <c r="C434" s="88"/>
      <c r="D434" s="88" t="s">
        <v>66</v>
      </c>
      <c r="E434" s="88"/>
      <c r="F434" s="88"/>
      <c r="G434" s="87" t="s">
        <v>1407</v>
      </c>
      <c r="H434" s="87" t="s">
        <v>106</v>
      </c>
      <c r="I434" s="87" t="s">
        <v>1402</v>
      </c>
      <c r="J434" s="87" t="s">
        <v>693</v>
      </c>
      <c r="K434" s="87" t="s">
        <v>549</v>
      </c>
      <c r="L434" s="87" t="s">
        <v>549</v>
      </c>
      <c r="M434" s="89">
        <v>42416</v>
      </c>
      <c r="N434" s="89">
        <v>32150</v>
      </c>
      <c r="O434" s="89">
        <v>41674</v>
      </c>
      <c r="P434" s="90">
        <v>116240</v>
      </c>
      <c r="R434" s="91"/>
    </row>
    <row r="435" spans="1:18" ht="20.100000000000001" customHeight="1" x14ac:dyDescent="0.25">
      <c r="A435" s="87">
        <v>5932</v>
      </c>
      <c r="B435" s="87" t="s">
        <v>1408</v>
      </c>
      <c r="C435" s="88"/>
      <c r="D435" s="88" t="s">
        <v>66</v>
      </c>
      <c r="E435" s="88"/>
      <c r="F435" s="88"/>
      <c r="G435" s="87" t="s">
        <v>1409</v>
      </c>
      <c r="H435" s="87" t="s">
        <v>106</v>
      </c>
      <c r="I435" s="87" t="s">
        <v>1402</v>
      </c>
      <c r="J435" s="87" t="s">
        <v>693</v>
      </c>
      <c r="K435" s="87" t="s">
        <v>549</v>
      </c>
      <c r="L435" s="87" t="s">
        <v>549</v>
      </c>
      <c r="M435" s="89">
        <v>1612292</v>
      </c>
      <c r="N435" s="89">
        <v>3413390</v>
      </c>
      <c r="O435" s="89">
        <v>1335710</v>
      </c>
      <c r="P435" s="90">
        <v>6361392</v>
      </c>
      <c r="R435" s="91"/>
    </row>
    <row r="436" spans="1:18" ht="20.100000000000001" customHeight="1" x14ac:dyDescent="0.25">
      <c r="A436" s="87">
        <v>5914</v>
      </c>
      <c r="B436" s="87" t="s">
        <v>1410</v>
      </c>
      <c r="C436" s="88"/>
      <c r="D436" s="88" t="s">
        <v>66</v>
      </c>
      <c r="E436" s="88"/>
      <c r="F436" s="88"/>
      <c r="G436" s="87" t="s">
        <v>1411</v>
      </c>
      <c r="H436" s="87" t="s">
        <v>106</v>
      </c>
      <c r="I436" s="87" t="s">
        <v>1402</v>
      </c>
      <c r="J436" s="87" t="s">
        <v>693</v>
      </c>
      <c r="K436" s="87" t="s">
        <v>549</v>
      </c>
      <c r="L436" s="87" t="s">
        <v>549</v>
      </c>
      <c r="M436" s="89">
        <v>111176</v>
      </c>
      <c r="N436" s="89">
        <v>104926</v>
      </c>
      <c r="O436" s="89">
        <v>89938</v>
      </c>
      <c r="P436" s="90">
        <v>306040</v>
      </c>
      <c r="R436" s="91"/>
    </row>
    <row r="437" spans="1:18" ht="20.100000000000001" customHeight="1" x14ac:dyDescent="0.25">
      <c r="A437" s="87">
        <v>5933</v>
      </c>
      <c r="B437" s="87" t="s">
        <v>1412</v>
      </c>
      <c r="C437" s="88"/>
      <c r="D437" s="88" t="s">
        <v>66</v>
      </c>
      <c r="E437" s="88"/>
      <c r="F437" s="88"/>
      <c r="G437" s="87" t="s">
        <v>1413</v>
      </c>
      <c r="H437" s="87" t="s">
        <v>106</v>
      </c>
      <c r="I437" s="87" t="s">
        <v>1402</v>
      </c>
      <c r="J437" s="87" t="s">
        <v>693</v>
      </c>
      <c r="K437" s="87" t="s">
        <v>549</v>
      </c>
      <c r="L437" s="87" t="s">
        <v>549</v>
      </c>
      <c r="M437" s="89">
        <v>39198</v>
      </c>
      <c r="N437" s="89">
        <v>35998</v>
      </c>
      <c r="O437" s="89">
        <v>57092</v>
      </c>
      <c r="P437" s="90">
        <v>132288</v>
      </c>
      <c r="R437" s="91"/>
    </row>
    <row r="438" spans="1:18" ht="20.100000000000001" customHeight="1" x14ac:dyDescent="0.25">
      <c r="A438" s="87">
        <v>5925</v>
      </c>
      <c r="B438" s="87" t="s">
        <v>1414</v>
      </c>
      <c r="C438" s="88"/>
      <c r="D438" s="88" t="s">
        <v>66</v>
      </c>
      <c r="E438" s="88"/>
      <c r="F438" s="88"/>
      <c r="G438" s="87" t="s">
        <v>1415</v>
      </c>
      <c r="H438" s="87" t="s">
        <v>106</v>
      </c>
      <c r="I438" s="87" t="s">
        <v>1402</v>
      </c>
      <c r="J438" s="87" t="s">
        <v>693</v>
      </c>
      <c r="K438" s="87" t="s">
        <v>549</v>
      </c>
      <c r="L438" s="87" t="s">
        <v>549</v>
      </c>
      <c r="M438" s="89">
        <v>59384</v>
      </c>
      <c r="N438" s="89">
        <v>42476</v>
      </c>
      <c r="O438" s="89">
        <v>60726</v>
      </c>
      <c r="P438" s="90">
        <v>162586</v>
      </c>
      <c r="R438" s="91"/>
    </row>
    <row r="439" spans="1:18" ht="20.100000000000001" customHeight="1" x14ac:dyDescent="0.25">
      <c r="A439" s="87">
        <v>1305</v>
      </c>
      <c r="B439" s="87" t="s">
        <v>1416</v>
      </c>
      <c r="C439" s="88"/>
      <c r="D439" s="88" t="s">
        <v>66</v>
      </c>
      <c r="E439" s="88"/>
      <c r="F439" s="88"/>
      <c r="G439" s="87" t="s">
        <v>1417</v>
      </c>
      <c r="H439" s="87" t="s">
        <v>137</v>
      </c>
      <c r="I439" s="87" t="s">
        <v>1418</v>
      </c>
      <c r="J439" s="87" t="s">
        <v>571</v>
      </c>
      <c r="K439" s="87" t="s">
        <v>549</v>
      </c>
      <c r="L439" s="87" t="s">
        <v>549</v>
      </c>
      <c r="M439" s="89">
        <v>25560</v>
      </c>
      <c r="N439" s="89">
        <v>12732</v>
      </c>
      <c r="O439" s="89">
        <v>9980</v>
      </c>
      <c r="P439" s="90">
        <v>48272</v>
      </c>
      <c r="R439" s="91"/>
    </row>
    <row r="440" spans="1:18" ht="20.100000000000001" customHeight="1" x14ac:dyDescent="0.25">
      <c r="A440" s="87">
        <v>1306</v>
      </c>
      <c r="B440" s="87" t="s">
        <v>1419</v>
      </c>
      <c r="C440" s="88"/>
      <c r="D440" s="88" t="s">
        <v>66</v>
      </c>
      <c r="E440" s="88"/>
      <c r="F440" s="88"/>
      <c r="G440" s="87" t="s">
        <v>1420</v>
      </c>
      <c r="H440" s="87" t="s">
        <v>137</v>
      </c>
      <c r="I440" s="87" t="s">
        <v>1418</v>
      </c>
      <c r="J440" s="87" t="s">
        <v>571</v>
      </c>
      <c r="K440" s="87" t="s">
        <v>549</v>
      </c>
      <c r="L440" s="87" t="s">
        <v>549</v>
      </c>
      <c r="M440" s="89">
        <v>38438</v>
      </c>
      <c r="N440" s="89">
        <v>18778</v>
      </c>
      <c r="O440" s="89">
        <v>15838</v>
      </c>
      <c r="P440" s="90">
        <v>73054</v>
      </c>
      <c r="R440" s="91"/>
    </row>
    <row r="441" spans="1:18" ht="20.100000000000001" customHeight="1" x14ac:dyDescent="0.25">
      <c r="A441" s="87">
        <v>1314</v>
      </c>
      <c r="B441" s="87" t="s">
        <v>1421</v>
      </c>
      <c r="C441" s="88"/>
      <c r="D441" s="88" t="s">
        <v>66</v>
      </c>
      <c r="E441" s="88"/>
      <c r="F441" s="88"/>
      <c r="G441" s="87" t="s">
        <v>1422</v>
      </c>
      <c r="H441" s="87" t="s">
        <v>137</v>
      </c>
      <c r="I441" s="87" t="s">
        <v>1418</v>
      </c>
      <c r="J441" s="87" t="s">
        <v>1152</v>
      </c>
      <c r="K441" s="87" t="s">
        <v>549</v>
      </c>
      <c r="L441" s="87" t="s">
        <v>549</v>
      </c>
      <c r="M441" s="89">
        <v>869100</v>
      </c>
      <c r="N441" s="89">
        <v>1823252</v>
      </c>
      <c r="O441" s="89">
        <v>400274</v>
      </c>
      <c r="P441" s="90">
        <v>3092626</v>
      </c>
      <c r="R441" s="91"/>
    </row>
    <row r="442" spans="1:18" ht="20.100000000000001" customHeight="1" x14ac:dyDescent="0.25">
      <c r="A442" s="87">
        <v>5143</v>
      </c>
      <c r="B442" s="87" t="s">
        <v>1423</v>
      </c>
      <c r="C442" s="88" t="s">
        <v>20</v>
      </c>
      <c r="D442" s="88"/>
      <c r="E442" s="88"/>
      <c r="F442" s="88"/>
      <c r="G442" s="87" t="s">
        <v>1424</v>
      </c>
      <c r="H442" s="87" t="s">
        <v>84</v>
      </c>
      <c r="I442" s="87" t="s">
        <v>1425</v>
      </c>
      <c r="J442" s="87" t="s">
        <v>760</v>
      </c>
      <c r="K442" s="87" t="s">
        <v>549</v>
      </c>
      <c r="L442" s="87" t="s">
        <v>638</v>
      </c>
      <c r="M442" s="89">
        <v>5105212</v>
      </c>
      <c r="N442" s="89">
        <v>9032928</v>
      </c>
      <c r="O442" s="89">
        <v>15421506</v>
      </c>
      <c r="P442" s="90">
        <v>29559646</v>
      </c>
      <c r="R442" s="91"/>
    </row>
    <row r="443" spans="1:18" ht="20.100000000000001" customHeight="1" x14ac:dyDescent="0.25">
      <c r="A443" s="87">
        <v>1475</v>
      </c>
      <c r="B443" s="87" t="s">
        <v>1426</v>
      </c>
      <c r="C443" s="88" t="s">
        <v>20</v>
      </c>
      <c r="D443" s="88"/>
      <c r="E443" s="88"/>
      <c r="F443" s="88"/>
      <c r="G443" s="87" t="s">
        <v>1427</v>
      </c>
      <c r="H443" s="87" t="s">
        <v>84</v>
      </c>
      <c r="I443" s="87" t="s">
        <v>1425</v>
      </c>
      <c r="J443" s="87" t="s">
        <v>618</v>
      </c>
      <c r="K443" s="87" t="s">
        <v>549</v>
      </c>
      <c r="L443" s="87" t="s">
        <v>638</v>
      </c>
      <c r="M443" s="89">
        <v>3171458</v>
      </c>
      <c r="N443" s="89">
        <v>7745314</v>
      </c>
      <c r="O443" s="89">
        <v>5750164</v>
      </c>
      <c r="P443" s="90">
        <v>16666936</v>
      </c>
      <c r="R443" s="91"/>
    </row>
    <row r="444" spans="1:18" ht="20.100000000000001" customHeight="1" x14ac:dyDescent="0.25">
      <c r="A444" s="87">
        <v>3087</v>
      </c>
      <c r="B444" s="87" t="s">
        <v>1428</v>
      </c>
      <c r="C444" s="88" t="s">
        <v>20</v>
      </c>
      <c r="D444" s="88"/>
      <c r="E444" s="88"/>
      <c r="F444" s="88"/>
      <c r="G444" s="87" t="s">
        <v>1429</v>
      </c>
      <c r="H444" s="87" t="s">
        <v>84</v>
      </c>
      <c r="I444" s="87" t="s">
        <v>1425</v>
      </c>
      <c r="J444" s="87" t="s">
        <v>760</v>
      </c>
      <c r="K444" s="87" t="s">
        <v>549</v>
      </c>
      <c r="L444" s="87" t="s">
        <v>638</v>
      </c>
      <c r="M444" s="89">
        <v>6575570</v>
      </c>
      <c r="N444" s="89">
        <v>17797990</v>
      </c>
      <c r="O444" s="89">
        <v>11462410</v>
      </c>
      <c r="P444" s="90">
        <v>35835970</v>
      </c>
      <c r="R444" s="91"/>
    </row>
    <row r="445" spans="1:18" ht="20.100000000000001" customHeight="1" x14ac:dyDescent="0.25">
      <c r="A445" s="87">
        <v>5426</v>
      </c>
      <c r="B445" s="87" t="s">
        <v>1430</v>
      </c>
      <c r="C445" s="88" t="s">
        <v>20</v>
      </c>
      <c r="D445" s="88"/>
      <c r="E445" s="88"/>
      <c r="F445" s="88"/>
      <c r="G445" s="87" t="s">
        <v>1431</v>
      </c>
      <c r="H445" s="87" t="s">
        <v>84</v>
      </c>
      <c r="I445" s="87" t="s">
        <v>1425</v>
      </c>
      <c r="J445" s="87" t="s">
        <v>760</v>
      </c>
      <c r="K445" s="87" t="s">
        <v>549</v>
      </c>
      <c r="L445" s="87" t="s">
        <v>638</v>
      </c>
      <c r="M445" s="89">
        <v>17276368</v>
      </c>
      <c r="N445" s="89">
        <v>28046022</v>
      </c>
      <c r="O445" s="89">
        <v>30567006</v>
      </c>
      <c r="P445" s="90">
        <v>75889396</v>
      </c>
      <c r="R445" s="91"/>
    </row>
    <row r="446" spans="1:18" ht="20.100000000000001" customHeight="1" x14ac:dyDescent="0.25">
      <c r="A446" s="87">
        <v>1218</v>
      </c>
      <c r="B446" s="87" t="s">
        <v>1432</v>
      </c>
      <c r="C446" s="88" t="s">
        <v>20</v>
      </c>
      <c r="D446" s="88"/>
      <c r="E446" s="88"/>
      <c r="F446" s="88"/>
      <c r="G446" s="87" t="s">
        <v>160</v>
      </c>
      <c r="H446" s="87" t="s">
        <v>137</v>
      </c>
      <c r="I446" s="87" t="s">
        <v>1433</v>
      </c>
      <c r="J446" s="87" t="s">
        <v>1152</v>
      </c>
      <c r="K446" s="87" t="s">
        <v>137</v>
      </c>
      <c r="L446" s="87" t="s">
        <v>549</v>
      </c>
      <c r="M446" s="89">
        <v>1052406</v>
      </c>
      <c r="N446" s="89">
        <v>2511408</v>
      </c>
      <c r="O446" s="89">
        <v>1356542</v>
      </c>
      <c r="P446" s="90">
        <v>4920356</v>
      </c>
      <c r="R446" s="91"/>
    </row>
    <row r="447" spans="1:18" ht="20.100000000000001" customHeight="1" x14ac:dyDescent="0.25">
      <c r="A447" s="87">
        <v>7051</v>
      </c>
      <c r="B447" s="87" t="s">
        <v>1434</v>
      </c>
      <c r="C447" s="88"/>
      <c r="D447" s="88"/>
      <c r="E447" s="88" t="s">
        <v>601</v>
      </c>
      <c r="F447" s="88" t="s">
        <v>57</v>
      </c>
      <c r="G447" s="87" t="s">
        <v>1435</v>
      </c>
      <c r="H447" s="87" t="s">
        <v>632</v>
      </c>
      <c r="I447" s="87" t="s">
        <v>290</v>
      </c>
      <c r="J447" s="87" t="s">
        <v>633</v>
      </c>
      <c r="K447" s="87" t="s">
        <v>549</v>
      </c>
      <c r="L447" s="87" t="s">
        <v>549</v>
      </c>
      <c r="M447" s="89">
        <v>5016</v>
      </c>
      <c r="N447" s="89">
        <v>17466</v>
      </c>
      <c r="O447" s="89">
        <v>14926</v>
      </c>
      <c r="P447" s="90">
        <v>37408</v>
      </c>
      <c r="R447" s="91"/>
    </row>
    <row r="448" spans="1:18" ht="20.100000000000001" customHeight="1" x14ac:dyDescent="0.25">
      <c r="A448" s="87">
        <v>6861</v>
      </c>
      <c r="B448" s="87" t="s">
        <v>1436</v>
      </c>
      <c r="C448" s="88"/>
      <c r="D448" s="88"/>
      <c r="E448" s="88" t="s">
        <v>601</v>
      </c>
      <c r="F448" s="88" t="s">
        <v>57</v>
      </c>
      <c r="G448" s="87" t="s">
        <v>290</v>
      </c>
      <c r="H448" s="87" t="s">
        <v>632</v>
      </c>
      <c r="I448" s="87" t="s">
        <v>290</v>
      </c>
      <c r="J448" s="87" t="s">
        <v>633</v>
      </c>
      <c r="K448" s="87" t="s">
        <v>549</v>
      </c>
      <c r="L448" s="87" t="s">
        <v>549</v>
      </c>
      <c r="M448" s="89">
        <v>591884.31036156276</v>
      </c>
      <c r="N448" s="89">
        <v>1500023.5234166465</v>
      </c>
      <c r="O448" s="89">
        <v>2383673.2175442851</v>
      </c>
      <c r="P448" s="90">
        <v>4475581.0513224946</v>
      </c>
      <c r="R448" s="91"/>
    </row>
    <row r="449" spans="1:18" ht="20.100000000000001" customHeight="1" x14ac:dyDescent="0.25">
      <c r="A449" s="87">
        <v>6853</v>
      </c>
      <c r="B449" s="87" t="s">
        <v>1437</v>
      </c>
      <c r="C449" s="88"/>
      <c r="D449" s="88"/>
      <c r="E449" s="88" t="s">
        <v>601</v>
      </c>
      <c r="F449" s="88" t="s">
        <v>57</v>
      </c>
      <c r="G449" s="87" t="s">
        <v>1438</v>
      </c>
      <c r="H449" s="87" t="s">
        <v>632</v>
      </c>
      <c r="I449" s="87" t="s">
        <v>290</v>
      </c>
      <c r="J449" s="87" t="s">
        <v>633</v>
      </c>
      <c r="K449" s="87" t="s">
        <v>549</v>
      </c>
      <c r="L449" s="87" t="s">
        <v>549</v>
      </c>
      <c r="M449" s="89">
        <v>102487.68963843728</v>
      </c>
      <c r="N449" s="89">
        <v>259736.47658335356</v>
      </c>
      <c r="O449" s="89">
        <v>412744.78245571465</v>
      </c>
      <c r="P449" s="90">
        <v>774968.94867750548</v>
      </c>
      <c r="R449" s="91"/>
    </row>
    <row r="450" spans="1:18" ht="20.100000000000001" customHeight="1" x14ac:dyDescent="0.25">
      <c r="A450" s="87">
        <v>6851</v>
      </c>
      <c r="B450" s="87" t="s">
        <v>1439</v>
      </c>
      <c r="C450" s="88"/>
      <c r="D450" s="88"/>
      <c r="E450" s="88" t="s">
        <v>601</v>
      </c>
      <c r="F450" s="88" t="s">
        <v>57</v>
      </c>
      <c r="G450" s="87" t="s">
        <v>1440</v>
      </c>
      <c r="H450" s="87" t="s">
        <v>632</v>
      </c>
      <c r="I450" s="87" t="s">
        <v>290</v>
      </c>
      <c r="J450" s="87" t="s">
        <v>633</v>
      </c>
      <c r="K450" s="87" t="s">
        <v>549</v>
      </c>
      <c r="L450" s="87" t="s">
        <v>549</v>
      </c>
      <c r="M450" s="89">
        <v>40588</v>
      </c>
      <c r="N450" s="89">
        <v>70660</v>
      </c>
      <c r="O450" s="89">
        <v>93538</v>
      </c>
      <c r="P450" s="90">
        <v>204786</v>
      </c>
      <c r="R450" s="91"/>
    </row>
    <row r="451" spans="1:18" ht="20.100000000000001" customHeight="1" x14ac:dyDescent="0.25">
      <c r="A451" s="87">
        <v>6863</v>
      </c>
      <c r="B451" s="87" t="s">
        <v>1441</v>
      </c>
      <c r="C451" s="88"/>
      <c r="D451" s="88"/>
      <c r="E451" s="88" t="s">
        <v>601</v>
      </c>
      <c r="F451" s="88" t="s">
        <v>57</v>
      </c>
      <c r="G451" s="87" t="s">
        <v>1442</v>
      </c>
      <c r="H451" s="87" t="s">
        <v>632</v>
      </c>
      <c r="I451" s="87" t="s">
        <v>290</v>
      </c>
      <c r="J451" s="87" t="s">
        <v>633</v>
      </c>
      <c r="K451" s="87" t="s">
        <v>549</v>
      </c>
      <c r="L451" s="87" t="s">
        <v>549</v>
      </c>
      <c r="M451" s="89">
        <v>78420</v>
      </c>
      <c r="N451" s="89">
        <v>101318</v>
      </c>
      <c r="O451" s="89">
        <v>377718</v>
      </c>
      <c r="P451" s="90">
        <v>557456</v>
      </c>
      <c r="R451" s="91"/>
    </row>
    <row r="452" spans="1:18" ht="20.100000000000001" customHeight="1" x14ac:dyDescent="0.25">
      <c r="A452" s="87">
        <v>6860</v>
      </c>
      <c r="B452" s="87" t="s">
        <v>1443</v>
      </c>
      <c r="C452" s="88"/>
      <c r="D452" s="88"/>
      <c r="E452" s="88" t="s">
        <v>601</v>
      </c>
      <c r="F452" s="88" t="s">
        <v>57</v>
      </c>
      <c r="G452" s="87" t="s">
        <v>1444</v>
      </c>
      <c r="H452" s="87" t="s">
        <v>632</v>
      </c>
      <c r="I452" s="87" t="s">
        <v>290</v>
      </c>
      <c r="J452" s="87" t="s">
        <v>633</v>
      </c>
      <c r="K452" s="87" t="s">
        <v>549</v>
      </c>
      <c r="L452" s="87" t="s">
        <v>549</v>
      </c>
      <c r="M452" s="89">
        <v>44140</v>
      </c>
      <c r="N452" s="89">
        <v>150234</v>
      </c>
      <c r="O452" s="89">
        <v>198676</v>
      </c>
      <c r="P452" s="90">
        <v>393050</v>
      </c>
      <c r="R452" s="91"/>
    </row>
    <row r="453" spans="1:18" ht="20.100000000000001" customHeight="1" x14ac:dyDescent="0.25">
      <c r="A453" s="87">
        <v>1993</v>
      </c>
      <c r="B453" s="87" t="s">
        <v>1445</v>
      </c>
      <c r="C453" s="88"/>
      <c r="D453" s="88"/>
      <c r="E453" s="88"/>
      <c r="F453" s="88" t="s">
        <v>57</v>
      </c>
      <c r="G453" s="87" t="s">
        <v>1446</v>
      </c>
      <c r="H453" s="87" t="s">
        <v>112</v>
      </c>
      <c r="I453" s="87" t="s">
        <v>401</v>
      </c>
      <c r="J453" s="87" t="s">
        <v>558</v>
      </c>
      <c r="K453" s="87" t="s">
        <v>549</v>
      </c>
      <c r="L453" s="87" t="s">
        <v>549</v>
      </c>
      <c r="M453" s="89">
        <v>6520</v>
      </c>
      <c r="N453" s="89">
        <v>3864</v>
      </c>
      <c r="O453" s="89">
        <v>1466</v>
      </c>
      <c r="P453" s="90">
        <v>11850</v>
      </c>
      <c r="R453" s="91"/>
    </row>
    <row r="454" spans="1:18" ht="20.100000000000001" customHeight="1" x14ac:dyDescent="0.25">
      <c r="A454" s="87">
        <v>2045</v>
      </c>
      <c r="B454" s="87" t="s">
        <v>1447</v>
      </c>
      <c r="C454" s="88"/>
      <c r="D454" s="88"/>
      <c r="E454" s="88"/>
      <c r="F454" s="88" t="s">
        <v>57</v>
      </c>
      <c r="G454" s="87" t="s">
        <v>1448</v>
      </c>
      <c r="H454" s="87" t="s">
        <v>112</v>
      </c>
      <c r="I454" s="87" t="s">
        <v>401</v>
      </c>
      <c r="J454" s="87" t="s">
        <v>558</v>
      </c>
      <c r="K454" s="87" t="s">
        <v>549</v>
      </c>
      <c r="L454" s="87" t="s">
        <v>549</v>
      </c>
      <c r="M454" s="89">
        <v>590</v>
      </c>
      <c r="N454" s="89">
        <v>366</v>
      </c>
      <c r="O454" s="89">
        <v>0</v>
      </c>
      <c r="P454" s="90">
        <v>956</v>
      </c>
      <c r="R454" s="91"/>
    </row>
    <row r="455" spans="1:18" ht="20.100000000000001" customHeight="1" x14ac:dyDescent="0.25">
      <c r="A455" s="87">
        <v>2049</v>
      </c>
      <c r="B455" s="87" t="s">
        <v>1449</v>
      </c>
      <c r="C455" s="88"/>
      <c r="D455" s="88"/>
      <c r="E455" s="88"/>
      <c r="F455" s="88" t="s">
        <v>57</v>
      </c>
      <c r="G455" s="87" t="s">
        <v>1450</v>
      </c>
      <c r="H455" s="87" t="s">
        <v>112</v>
      </c>
      <c r="I455" s="87" t="s">
        <v>401</v>
      </c>
      <c r="J455" s="87" t="s">
        <v>558</v>
      </c>
      <c r="K455" s="87" t="s">
        <v>549</v>
      </c>
      <c r="L455" s="87" t="s">
        <v>549</v>
      </c>
      <c r="M455" s="89">
        <v>19832</v>
      </c>
      <c r="N455" s="89">
        <v>7694</v>
      </c>
      <c r="O455" s="89">
        <v>18326</v>
      </c>
      <c r="P455" s="90">
        <v>45852</v>
      </c>
      <c r="R455" s="91"/>
    </row>
    <row r="456" spans="1:18" ht="20.100000000000001" customHeight="1" x14ac:dyDescent="0.25">
      <c r="A456" s="87">
        <v>1994</v>
      </c>
      <c r="B456" s="87" t="s">
        <v>1451</v>
      </c>
      <c r="C456" s="88"/>
      <c r="D456" s="88"/>
      <c r="E456" s="88"/>
      <c r="F456" s="88" t="s">
        <v>57</v>
      </c>
      <c r="G456" s="87" t="s">
        <v>1452</v>
      </c>
      <c r="H456" s="87" t="s">
        <v>112</v>
      </c>
      <c r="I456" s="87" t="s">
        <v>401</v>
      </c>
      <c r="J456" s="87" t="s">
        <v>558</v>
      </c>
      <c r="K456" s="87" t="s">
        <v>549</v>
      </c>
      <c r="L456" s="87" t="s">
        <v>549</v>
      </c>
      <c r="M456" s="89">
        <v>5400</v>
      </c>
      <c r="N456" s="89">
        <v>2886</v>
      </c>
      <c r="O456" s="89">
        <v>2062</v>
      </c>
      <c r="P456" s="90">
        <v>10348</v>
      </c>
      <c r="R456" s="91"/>
    </row>
    <row r="457" spans="1:18" ht="20.100000000000001" customHeight="1" x14ac:dyDescent="0.25">
      <c r="A457" s="87">
        <v>1996</v>
      </c>
      <c r="B457" s="87" t="s">
        <v>1453</v>
      </c>
      <c r="C457" s="88"/>
      <c r="D457" s="88"/>
      <c r="E457" s="88"/>
      <c r="F457" s="88" t="s">
        <v>57</v>
      </c>
      <c r="G457" s="87" t="s">
        <v>1454</v>
      </c>
      <c r="H457" s="87" t="s">
        <v>112</v>
      </c>
      <c r="I457" s="87" t="s">
        <v>401</v>
      </c>
      <c r="J457" s="87" t="s">
        <v>558</v>
      </c>
      <c r="K457" s="87" t="s">
        <v>549</v>
      </c>
      <c r="L457" s="87" t="s">
        <v>549</v>
      </c>
      <c r="M457" s="89">
        <v>3006</v>
      </c>
      <c r="N457" s="89">
        <v>2190</v>
      </c>
      <c r="O457" s="89">
        <v>1786</v>
      </c>
      <c r="P457" s="90">
        <v>6982</v>
      </c>
      <c r="R457" s="91"/>
    </row>
    <row r="458" spans="1:18" ht="20.100000000000001" customHeight="1" x14ac:dyDescent="0.25">
      <c r="A458" s="87">
        <v>1997</v>
      </c>
      <c r="B458" s="87" t="s">
        <v>1455</v>
      </c>
      <c r="C458" s="88"/>
      <c r="D458" s="88"/>
      <c r="E458" s="88"/>
      <c r="F458" s="88" t="s">
        <v>57</v>
      </c>
      <c r="G458" s="87" t="s">
        <v>1456</v>
      </c>
      <c r="H458" s="87" t="s">
        <v>112</v>
      </c>
      <c r="I458" s="87" t="s">
        <v>401</v>
      </c>
      <c r="J458" s="87" t="s">
        <v>558</v>
      </c>
      <c r="K458" s="87" t="s">
        <v>549</v>
      </c>
      <c r="L458" s="87" t="s">
        <v>549</v>
      </c>
      <c r="M458" s="89">
        <v>82210</v>
      </c>
      <c r="N458" s="89">
        <v>57704</v>
      </c>
      <c r="O458" s="89">
        <v>54852</v>
      </c>
      <c r="P458" s="90">
        <v>194766</v>
      </c>
      <c r="R458" s="91"/>
    </row>
    <row r="459" spans="1:18" ht="20.100000000000001" customHeight="1" x14ac:dyDescent="0.25">
      <c r="A459" s="87">
        <v>2047</v>
      </c>
      <c r="B459" s="87" t="s">
        <v>1457</v>
      </c>
      <c r="C459" s="88"/>
      <c r="D459" s="88"/>
      <c r="E459" s="88"/>
      <c r="F459" s="88" t="s">
        <v>57</v>
      </c>
      <c r="G459" s="87" t="s">
        <v>1458</v>
      </c>
      <c r="H459" s="87" t="s">
        <v>112</v>
      </c>
      <c r="I459" s="87" t="s">
        <v>401</v>
      </c>
      <c r="J459" s="87" t="s">
        <v>558</v>
      </c>
      <c r="K459" s="87" t="s">
        <v>549</v>
      </c>
      <c r="L459" s="87" t="s">
        <v>549</v>
      </c>
      <c r="M459" s="89">
        <v>222</v>
      </c>
      <c r="N459" s="89">
        <v>190</v>
      </c>
      <c r="O459" s="89">
        <v>0</v>
      </c>
      <c r="P459" s="90">
        <v>412</v>
      </c>
      <c r="R459" s="91"/>
    </row>
    <row r="460" spans="1:18" ht="20.100000000000001" customHeight="1" x14ac:dyDescent="0.25">
      <c r="A460" s="87">
        <v>2032</v>
      </c>
      <c r="B460" s="87" t="s">
        <v>1459</v>
      </c>
      <c r="C460" s="88"/>
      <c r="D460" s="88"/>
      <c r="E460" s="88"/>
      <c r="F460" s="88" t="s">
        <v>57</v>
      </c>
      <c r="G460" s="87" t="s">
        <v>1460</v>
      </c>
      <c r="H460" s="87" t="s">
        <v>112</v>
      </c>
      <c r="I460" s="87" t="s">
        <v>401</v>
      </c>
      <c r="J460" s="87" t="s">
        <v>558</v>
      </c>
      <c r="K460" s="87" t="s">
        <v>549</v>
      </c>
      <c r="L460" s="87" t="s">
        <v>549</v>
      </c>
      <c r="M460" s="89">
        <v>3656</v>
      </c>
      <c r="N460" s="89">
        <v>2612</v>
      </c>
      <c r="O460" s="89">
        <v>1128</v>
      </c>
      <c r="P460" s="90">
        <v>7396</v>
      </c>
      <c r="R460" s="91"/>
    </row>
    <row r="461" spans="1:18" ht="20.100000000000001" customHeight="1" x14ac:dyDescent="0.25">
      <c r="A461" s="87">
        <v>1999</v>
      </c>
      <c r="B461" s="87" t="s">
        <v>1461</v>
      </c>
      <c r="C461" s="88"/>
      <c r="D461" s="88"/>
      <c r="E461" s="88"/>
      <c r="F461" s="88" t="s">
        <v>57</v>
      </c>
      <c r="G461" s="87" t="s">
        <v>1462</v>
      </c>
      <c r="H461" s="87" t="s">
        <v>112</v>
      </c>
      <c r="I461" s="87" t="s">
        <v>401</v>
      </c>
      <c r="J461" s="87" t="s">
        <v>558</v>
      </c>
      <c r="K461" s="87" t="s">
        <v>549</v>
      </c>
      <c r="L461" s="87" t="s">
        <v>549</v>
      </c>
      <c r="M461" s="89">
        <v>20928</v>
      </c>
      <c r="N461" s="89">
        <v>11236</v>
      </c>
      <c r="O461" s="89">
        <v>474</v>
      </c>
      <c r="P461" s="90">
        <v>32638</v>
      </c>
      <c r="R461" s="91"/>
    </row>
    <row r="462" spans="1:18" ht="20.100000000000001" customHeight="1" x14ac:dyDescent="0.25">
      <c r="A462" s="87">
        <v>2003</v>
      </c>
      <c r="B462" s="87" t="s">
        <v>1463</v>
      </c>
      <c r="C462" s="88"/>
      <c r="D462" s="88"/>
      <c r="E462" s="88"/>
      <c r="F462" s="88" t="s">
        <v>57</v>
      </c>
      <c r="G462" s="87" t="s">
        <v>1464</v>
      </c>
      <c r="H462" s="87" t="s">
        <v>112</v>
      </c>
      <c r="I462" s="87" t="s">
        <v>401</v>
      </c>
      <c r="J462" s="87" t="s">
        <v>558</v>
      </c>
      <c r="K462" s="87" t="s">
        <v>549</v>
      </c>
      <c r="L462" s="87" t="s">
        <v>549</v>
      </c>
      <c r="M462" s="89">
        <v>18454</v>
      </c>
      <c r="N462" s="89">
        <v>14538</v>
      </c>
      <c r="O462" s="89">
        <v>7472</v>
      </c>
      <c r="P462" s="90">
        <v>40464</v>
      </c>
      <c r="R462" s="91"/>
    </row>
    <row r="463" spans="1:18" ht="20.100000000000001" customHeight="1" x14ac:dyDescent="0.25">
      <c r="A463" s="87">
        <v>2004</v>
      </c>
      <c r="B463" s="87" t="s">
        <v>1465</v>
      </c>
      <c r="C463" s="88"/>
      <c r="D463" s="88"/>
      <c r="E463" s="88"/>
      <c r="F463" s="88" t="s">
        <v>57</v>
      </c>
      <c r="G463" s="87" t="s">
        <v>1466</v>
      </c>
      <c r="H463" s="87" t="s">
        <v>112</v>
      </c>
      <c r="I463" s="87" t="s">
        <v>401</v>
      </c>
      <c r="J463" s="87" t="s">
        <v>558</v>
      </c>
      <c r="K463" s="87" t="s">
        <v>549</v>
      </c>
      <c r="L463" s="87" t="s">
        <v>549</v>
      </c>
      <c r="M463" s="89">
        <v>64388</v>
      </c>
      <c r="N463" s="89">
        <v>8038</v>
      </c>
      <c r="O463" s="89">
        <v>127392</v>
      </c>
      <c r="P463" s="90">
        <v>199818</v>
      </c>
      <c r="R463" s="91"/>
    </row>
    <row r="464" spans="1:18" ht="20.100000000000001" customHeight="1" x14ac:dyDescent="0.25">
      <c r="A464" s="87">
        <v>2000</v>
      </c>
      <c r="B464" s="87" t="s">
        <v>1467</v>
      </c>
      <c r="C464" s="88"/>
      <c r="D464" s="88"/>
      <c r="E464" s="88"/>
      <c r="F464" s="88" t="s">
        <v>57</v>
      </c>
      <c r="G464" s="87" t="s">
        <v>1468</v>
      </c>
      <c r="H464" s="87" t="s">
        <v>112</v>
      </c>
      <c r="I464" s="87" t="s">
        <v>401</v>
      </c>
      <c r="J464" s="87" t="s">
        <v>558</v>
      </c>
      <c r="K464" s="87" t="s">
        <v>549</v>
      </c>
      <c r="L464" s="87" t="s">
        <v>549</v>
      </c>
      <c r="M464" s="89">
        <v>4400</v>
      </c>
      <c r="N464" s="89">
        <v>2290</v>
      </c>
      <c r="O464" s="89">
        <v>1414</v>
      </c>
      <c r="P464" s="90">
        <v>8104</v>
      </c>
      <c r="R464" s="91"/>
    </row>
    <row r="465" spans="1:18" ht="20.100000000000001" customHeight="1" x14ac:dyDescent="0.25">
      <c r="A465" s="87">
        <v>2002</v>
      </c>
      <c r="B465" s="87" t="s">
        <v>1469</v>
      </c>
      <c r="C465" s="88"/>
      <c r="D465" s="88"/>
      <c r="E465" s="88"/>
      <c r="F465" s="88" t="s">
        <v>57</v>
      </c>
      <c r="G465" s="87" t="s">
        <v>1470</v>
      </c>
      <c r="H465" s="87" t="s">
        <v>112</v>
      </c>
      <c r="I465" s="87" t="s">
        <v>401</v>
      </c>
      <c r="J465" s="87" t="s">
        <v>558</v>
      </c>
      <c r="K465" s="87" t="s">
        <v>549</v>
      </c>
      <c r="L465" s="87" t="s">
        <v>549</v>
      </c>
      <c r="M465" s="89">
        <v>23796</v>
      </c>
      <c r="N465" s="89">
        <v>22756</v>
      </c>
      <c r="O465" s="89">
        <v>4562</v>
      </c>
      <c r="P465" s="90">
        <v>51114</v>
      </c>
      <c r="R465" s="91"/>
    </row>
    <row r="466" spans="1:18" ht="20.100000000000001" customHeight="1" x14ac:dyDescent="0.25">
      <c r="A466" s="87">
        <v>2048</v>
      </c>
      <c r="B466" s="87" t="s">
        <v>1471</v>
      </c>
      <c r="C466" s="88"/>
      <c r="D466" s="88"/>
      <c r="E466" s="88"/>
      <c r="F466" s="88" t="s">
        <v>57</v>
      </c>
      <c r="G466" s="87" t="s">
        <v>1472</v>
      </c>
      <c r="H466" s="87" t="s">
        <v>112</v>
      </c>
      <c r="I466" s="87" t="s">
        <v>401</v>
      </c>
      <c r="J466" s="87" t="s">
        <v>558</v>
      </c>
      <c r="K466" s="87" t="s">
        <v>549</v>
      </c>
      <c r="L466" s="87" t="s">
        <v>549</v>
      </c>
      <c r="M466" s="89">
        <v>96190</v>
      </c>
      <c r="N466" s="89">
        <v>127696</v>
      </c>
      <c r="O466" s="89">
        <v>26906</v>
      </c>
      <c r="P466" s="90">
        <v>250792</v>
      </c>
      <c r="R466" s="91"/>
    </row>
    <row r="467" spans="1:18" ht="20.100000000000001" customHeight="1" x14ac:dyDescent="0.25">
      <c r="A467" s="87">
        <v>1847</v>
      </c>
      <c r="B467" s="87" t="s">
        <v>1473</v>
      </c>
      <c r="C467" s="88"/>
      <c r="D467" s="88" t="s">
        <v>66</v>
      </c>
      <c r="E467" s="88"/>
      <c r="F467" s="88"/>
      <c r="G467" s="87" t="s">
        <v>228</v>
      </c>
      <c r="H467" s="87" t="s">
        <v>170</v>
      </c>
      <c r="I467" s="87" t="s">
        <v>228</v>
      </c>
      <c r="J467" s="87" t="s">
        <v>571</v>
      </c>
      <c r="K467" s="87" t="s">
        <v>549</v>
      </c>
      <c r="L467" s="87" t="s">
        <v>549</v>
      </c>
      <c r="M467" s="89">
        <v>50008</v>
      </c>
      <c r="N467" s="89">
        <v>160232</v>
      </c>
      <c r="O467" s="89">
        <v>61922</v>
      </c>
      <c r="P467" s="90">
        <v>272162</v>
      </c>
      <c r="R467" s="91"/>
    </row>
    <row r="468" spans="1:18" ht="20.100000000000001" customHeight="1" x14ac:dyDescent="0.25">
      <c r="A468" s="87">
        <v>3501</v>
      </c>
      <c r="B468" s="87" t="s">
        <v>1474</v>
      </c>
      <c r="C468" s="88"/>
      <c r="D468" s="88"/>
      <c r="E468" s="88"/>
      <c r="F468" s="88" t="s">
        <v>57</v>
      </c>
      <c r="G468" s="87" t="s">
        <v>1475</v>
      </c>
      <c r="H468" s="87" t="s">
        <v>187</v>
      </c>
      <c r="I468" s="87" t="s">
        <v>379</v>
      </c>
      <c r="J468" s="87" t="s">
        <v>696</v>
      </c>
      <c r="K468" s="87" t="s">
        <v>549</v>
      </c>
      <c r="L468" s="87" t="s">
        <v>549</v>
      </c>
      <c r="M468" s="89">
        <v>16020</v>
      </c>
      <c r="N468" s="89">
        <v>200782</v>
      </c>
      <c r="O468" s="89">
        <v>19388</v>
      </c>
      <c r="P468" s="90">
        <v>236190</v>
      </c>
      <c r="R468" s="91"/>
    </row>
    <row r="469" spans="1:18" ht="20.100000000000001" customHeight="1" x14ac:dyDescent="0.25">
      <c r="A469" s="87">
        <v>3502</v>
      </c>
      <c r="B469" s="87" t="s">
        <v>1476</v>
      </c>
      <c r="C469" s="88"/>
      <c r="D469" s="88"/>
      <c r="E469" s="88"/>
      <c r="F469" s="88" t="s">
        <v>57</v>
      </c>
      <c r="G469" s="87" t="s">
        <v>1477</v>
      </c>
      <c r="H469" s="87" t="s">
        <v>187</v>
      </c>
      <c r="I469" s="87" t="s">
        <v>379</v>
      </c>
      <c r="J469" s="87" t="s">
        <v>696</v>
      </c>
      <c r="K469" s="87" t="s">
        <v>549</v>
      </c>
      <c r="L469" s="87" t="s">
        <v>549</v>
      </c>
      <c r="M469" s="89">
        <v>22</v>
      </c>
      <c r="N469" s="89">
        <v>4440</v>
      </c>
      <c r="O469" s="89">
        <v>0</v>
      </c>
      <c r="P469" s="90">
        <v>4462</v>
      </c>
      <c r="R469" s="91"/>
    </row>
    <row r="470" spans="1:18" ht="20.100000000000001" customHeight="1" x14ac:dyDescent="0.25">
      <c r="A470" s="87">
        <v>3562</v>
      </c>
      <c r="B470" s="87" t="s">
        <v>1478</v>
      </c>
      <c r="C470" s="88"/>
      <c r="D470" s="88"/>
      <c r="E470" s="88"/>
      <c r="F470" s="88" t="s">
        <v>57</v>
      </c>
      <c r="G470" s="87" t="s">
        <v>1479</v>
      </c>
      <c r="H470" s="87" t="s">
        <v>187</v>
      </c>
      <c r="I470" s="87" t="s">
        <v>379</v>
      </c>
      <c r="J470" s="87" t="s">
        <v>696</v>
      </c>
      <c r="K470" s="87" t="s">
        <v>549</v>
      </c>
      <c r="L470" s="87" t="s">
        <v>549</v>
      </c>
      <c r="M470" s="89">
        <v>1352</v>
      </c>
      <c r="N470" s="89">
        <v>28036</v>
      </c>
      <c r="O470" s="89">
        <v>5958</v>
      </c>
      <c r="P470" s="90">
        <v>35346</v>
      </c>
      <c r="R470" s="91"/>
    </row>
    <row r="471" spans="1:18" ht="20.100000000000001" customHeight="1" x14ac:dyDescent="0.25">
      <c r="A471" s="87">
        <v>3504</v>
      </c>
      <c r="B471" s="87" t="s">
        <v>1480</v>
      </c>
      <c r="C471" s="88"/>
      <c r="D471" s="88"/>
      <c r="E471" s="88"/>
      <c r="F471" s="88" t="s">
        <v>57</v>
      </c>
      <c r="G471" s="87" t="s">
        <v>1481</v>
      </c>
      <c r="H471" s="87" t="s">
        <v>187</v>
      </c>
      <c r="I471" s="87" t="s">
        <v>379</v>
      </c>
      <c r="J471" s="87" t="s">
        <v>696</v>
      </c>
      <c r="K471" s="87" t="s">
        <v>549</v>
      </c>
      <c r="L471" s="87" t="s">
        <v>549</v>
      </c>
      <c r="M471" s="89">
        <v>25662</v>
      </c>
      <c r="N471" s="89">
        <v>189870</v>
      </c>
      <c r="O471" s="89">
        <v>46538</v>
      </c>
      <c r="P471" s="90">
        <v>262070</v>
      </c>
      <c r="R471" s="91"/>
    </row>
    <row r="472" spans="1:18" ht="20.100000000000001" customHeight="1" x14ac:dyDescent="0.25">
      <c r="A472" s="87">
        <v>3542</v>
      </c>
      <c r="B472" s="87" t="s">
        <v>1482</v>
      </c>
      <c r="C472" s="88"/>
      <c r="D472" s="88"/>
      <c r="E472" s="88"/>
      <c r="F472" s="88" t="s">
        <v>57</v>
      </c>
      <c r="G472" s="87" t="s">
        <v>1483</v>
      </c>
      <c r="H472" s="87" t="s">
        <v>187</v>
      </c>
      <c r="I472" s="87" t="s">
        <v>379</v>
      </c>
      <c r="J472" s="87" t="s">
        <v>696</v>
      </c>
      <c r="K472" s="87" t="s">
        <v>549</v>
      </c>
      <c r="L472" s="87" t="s">
        <v>549</v>
      </c>
      <c r="M472" s="89">
        <v>19894</v>
      </c>
      <c r="N472" s="89">
        <v>175098</v>
      </c>
      <c r="O472" s="89">
        <v>132</v>
      </c>
      <c r="P472" s="90">
        <v>195124</v>
      </c>
      <c r="R472" s="91"/>
    </row>
    <row r="473" spans="1:18" ht="20.100000000000001" customHeight="1" x14ac:dyDescent="0.25">
      <c r="A473" s="87">
        <v>3568</v>
      </c>
      <c r="B473" s="87" t="s">
        <v>1484</v>
      </c>
      <c r="C473" s="88"/>
      <c r="D473" s="88"/>
      <c r="E473" s="88"/>
      <c r="F473" s="88" t="s">
        <v>57</v>
      </c>
      <c r="G473" s="87" t="s">
        <v>1485</v>
      </c>
      <c r="H473" s="87" t="s">
        <v>187</v>
      </c>
      <c r="I473" s="87" t="s">
        <v>379</v>
      </c>
      <c r="J473" s="87" t="s">
        <v>696</v>
      </c>
      <c r="K473" s="87" t="s">
        <v>549</v>
      </c>
      <c r="L473" s="87" t="s">
        <v>549</v>
      </c>
      <c r="M473" s="89">
        <v>50</v>
      </c>
      <c r="N473" s="89">
        <v>1686</v>
      </c>
      <c r="O473" s="89">
        <v>0</v>
      </c>
      <c r="P473" s="90">
        <v>1736</v>
      </c>
      <c r="R473" s="91"/>
    </row>
    <row r="474" spans="1:18" ht="20.100000000000001" customHeight="1" x14ac:dyDescent="0.25">
      <c r="A474" s="87">
        <v>3570</v>
      </c>
      <c r="B474" s="87" t="s">
        <v>1486</v>
      </c>
      <c r="C474" s="88"/>
      <c r="D474" s="88"/>
      <c r="E474" s="88"/>
      <c r="F474" s="88" t="s">
        <v>57</v>
      </c>
      <c r="G474" s="87" t="s">
        <v>1487</v>
      </c>
      <c r="H474" s="87" t="s">
        <v>187</v>
      </c>
      <c r="I474" s="87" t="s">
        <v>379</v>
      </c>
      <c r="J474" s="87" t="s">
        <v>696</v>
      </c>
      <c r="K474" s="87" t="s">
        <v>549</v>
      </c>
      <c r="L474" s="87" t="s">
        <v>549</v>
      </c>
      <c r="M474" s="89">
        <v>10</v>
      </c>
      <c r="N474" s="89">
        <v>202</v>
      </c>
      <c r="O474" s="89">
        <v>0</v>
      </c>
      <c r="P474" s="90">
        <v>212</v>
      </c>
      <c r="R474" s="91"/>
    </row>
    <row r="475" spans="1:18" ht="20.100000000000001" customHeight="1" x14ac:dyDescent="0.25">
      <c r="A475" s="87">
        <v>3508</v>
      </c>
      <c r="B475" s="87" t="s">
        <v>1488</v>
      </c>
      <c r="C475" s="88"/>
      <c r="D475" s="88"/>
      <c r="E475" s="88"/>
      <c r="F475" s="88" t="s">
        <v>57</v>
      </c>
      <c r="G475" s="87" t="s">
        <v>1489</v>
      </c>
      <c r="H475" s="87" t="s">
        <v>187</v>
      </c>
      <c r="I475" s="87" t="s">
        <v>379</v>
      </c>
      <c r="J475" s="87" t="s">
        <v>696</v>
      </c>
      <c r="K475" s="87" t="s">
        <v>549</v>
      </c>
      <c r="L475" s="87" t="s">
        <v>549</v>
      </c>
      <c r="M475" s="89">
        <v>7272</v>
      </c>
      <c r="N475" s="89">
        <v>78206</v>
      </c>
      <c r="O475" s="89">
        <v>14132</v>
      </c>
      <c r="P475" s="90">
        <v>99610</v>
      </c>
      <c r="R475" s="91"/>
    </row>
    <row r="476" spans="1:18" ht="20.100000000000001" customHeight="1" x14ac:dyDescent="0.25">
      <c r="A476" s="87">
        <v>3591</v>
      </c>
      <c r="B476" s="87" t="s">
        <v>1490</v>
      </c>
      <c r="C476" s="88"/>
      <c r="D476" s="88"/>
      <c r="E476" s="88"/>
      <c r="F476" s="88" t="s">
        <v>57</v>
      </c>
      <c r="G476" s="87" t="s">
        <v>1491</v>
      </c>
      <c r="H476" s="87" t="s">
        <v>187</v>
      </c>
      <c r="I476" s="87" t="s">
        <v>379</v>
      </c>
      <c r="J476" s="87" t="s">
        <v>696</v>
      </c>
      <c r="K476" s="87" t="s">
        <v>549</v>
      </c>
      <c r="L476" s="87" t="s">
        <v>549</v>
      </c>
      <c r="M476" s="89">
        <v>14948</v>
      </c>
      <c r="N476" s="89">
        <v>153196</v>
      </c>
      <c r="O476" s="89">
        <v>40074</v>
      </c>
      <c r="P476" s="90">
        <v>208218</v>
      </c>
      <c r="R476" s="91"/>
    </row>
    <row r="477" spans="1:18" ht="20.100000000000001" customHeight="1" x14ac:dyDescent="0.25">
      <c r="A477" s="87">
        <v>3563</v>
      </c>
      <c r="B477" s="87" t="s">
        <v>1492</v>
      </c>
      <c r="C477" s="88"/>
      <c r="D477" s="88"/>
      <c r="E477" s="88"/>
      <c r="F477" s="88" t="s">
        <v>57</v>
      </c>
      <c r="G477" s="87" t="s">
        <v>1493</v>
      </c>
      <c r="H477" s="87" t="s">
        <v>187</v>
      </c>
      <c r="I477" s="87" t="s">
        <v>379</v>
      </c>
      <c r="J477" s="87" t="s">
        <v>696</v>
      </c>
      <c r="K477" s="87" t="s">
        <v>549</v>
      </c>
      <c r="L477" s="87" t="s">
        <v>549</v>
      </c>
      <c r="M477" s="89">
        <v>2910</v>
      </c>
      <c r="N477" s="89">
        <v>41992</v>
      </c>
      <c r="O477" s="89">
        <v>9608</v>
      </c>
      <c r="P477" s="90">
        <v>54510</v>
      </c>
      <c r="R477" s="91"/>
    </row>
    <row r="478" spans="1:18" ht="20.100000000000001" customHeight="1" x14ac:dyDescent="0.25">
      <c r="A478" s="87">
        <v>3513</v>
      </c>
      <c r="B478" s="87" t="s">
        <v>1494</v>
      </c>
      <c r="C478" s="88"/>
      <c r="D478" s="88"/>
      <c r="E478" s="88"/>
      <c r="F478" s="88" t="s">
        <v>57</v>
      </c>
      <c r="G478" s="87" t="s">
        <v>1495</v>
      </c>
      <c r="H478" s="87" t="s">
        <v>187</v>
      </c>
      <c r="I478" s="87" t="s">
        <v>379</v>
      </c>
      <c r="J478" s="87" t="s">
        <v>696</v>
      </c>
      <c r="K478" s="87" t="s">
        <v>549</v>
      </c>
      <c r="L478" s="87" t="s">
        <v>549</v>
      </c>
      <c r="M478" s="89">
        <v>6838</v>
      </c>
      <c r="N478" s="89">
        <v>62266</v>
      </c>
      <c r="O478" s="89">
        <v>10094</v>
      </c>
      <c r="P478" s="90">
        <v>79198</v>
      </c>
      <c r="R478" s="91"/>
    </row>
    <row r="479" spans="1:18" ht="20.100000000000001" customHeight="1" x14ac:dyDescent="0.25">
      <c r="A479" s="87">
        <v>3539</v>
      </c>
      <c r="B479" s="87" t="s">
        <v>1496</v>
      </c>
      <c r="C479" s="88"/>
      <c r="D479" s="88"/>
      <c r="E479" s="88"/>
      <c r="F479" s="88" t="s">
        <v>57</v>
      </c>
      <c r="G479" s="87" t="s">
        <v>1497</v>
      </c>
      <c r="H479" s="87" t="s">
        <v>187</v>
      </c>
      <c r="I479" s="87" t="s">
        <v>379</v>
      </c>
      <c r="J479" s="87" t="s">
        <v>696</v>
      </c>
      <c r="K479" s="87" t="s">
        <v>549</v>
      </c>
      <c r="L479" s="87" t="s">
        <v>549</v>
      </c>
      <c r="M479" s="89">
        <v>428</v>
      </c>
      <c r="N479" s="89">
        <v>7894</v>
      </c>
      <c r="O479" s="89">
        <v>0</v>
      </c>
      <c r="P479" s="90">
        <v>8322</v>
      </c>
      <c r="R479" s="91"/>
    </row>
    <row r="480" spans="1:18" ht="20.100000000000001" customHeight="1" x14ac:dyDescent="0.25">
      <c r="A480" s="87">
        <v>3498</v>
      </c>
      <c r="B480" s="87" t="s">
        <v>1498</v>
      </c>
      <c r="C480" s="88"/>
      <c r="D480" s="88"/>
      <c r="E480" s="88"/>
      <c r="F480" s="88" t="s">
        <v>57</v>
      </c>
      <c r="G480" s="87" t="s">
        <v>1499</v>
      </c>
      <c r="H480" s="87" t="s">
        <v>187</v>
      </c>
      <c r="I480" s="87" t="s">
        <v>379</v>
      </c>
      <c r="J480" s="87" t="s">
        <v>696</v>
      </c>
      <c r="K480" s="87" t="s">
        <v>549</v>
      </c>
      <c r="L480" s="87" t="s">
        <v>549</v>
      </c>
      <c r="M480" s="89">
        <v>5178</v>
      </c>
      <c r="N480" s="89">
        <v>116080</v>
      </c>
      <c r="O480" s="89">
        <v>0</v>
      </c>
      <c r="P480" s="90">
        <v>121258</v>
      </c>
      <c r="R480" s="91"/>
    </row>
    <row r="481" spans="1:18" ht="20.100000000000001" customHeight="1" x14ac:dyDescent="0.25">
      <c r="A481" s="87">
        <v>3573</v>
      </c>
      <c r="B481" s="87" t="s">
        <v>1500</v>
      </c>
      <c r="C481" s="88"/>
      <c r="D481" s="88"/>
      <c r="E481" s="88"/>
      <c r="F481" s="88" t="s">
        <v>57</v>
      </c>
      <c r="G481" s="87" t="s">
        <v>1501</v>
      </c>
      <c r="H481" s="87" t="s">
        <v>187</v>
      </c>
      <c r="I481" s="87" t="s">
        <v>379</v>
      </c>
      <c r="J481" s="87" t="s">
        <v>696</v>
      </c>
      <c r="K481" s="87" t="s">
        <v>549</v>
      </c>
      <c r="L481" s="87" t="s">
        <v>549</v>
      </c>
      <c r="M481" s="89">
        <v>22028</v>
      </c>
      <c r="N481" s="89">
        <v>239430</v>
      </c>
      <c r="O481" s="89">
        <v>96866</v>
      </c>
      <c r="P481" s="90">
        <v>358324</v>
      </c>
      <c r="R481" s="91"/>
    </row>
    <row r="482" spans="1:18" ht="20.100000000000001" customHeight="1" x14ac:dyDescent="0.25">
      <c r="A482" s="87">
        <v>3574</v>
      </c>
      <c r="B482" s="87" t="s">
        <v>1502</v>
      </c>
      <c r="C482" s="88"/>
      <c r="D482" s="88"/>
      <c r="E482" s="88"/>
      <c r="F482" s="88" t="s">
        <v>57</v>
      </c>
      <c r="G482" s="87" t="s">
        <v>1503</v>
      </c>
      <c r="H482" s="87" t="s">
        <v>187</v>
      </c>
      <c r="I482" s="87" t="s">
        <v>379</v>
      </c>
      <c r="J482" s="87" t="s">
        <v>696</v>
      </c>
      <c r="K482" s="87" t="s">
        <v>549</v>
      </c>
      <c r="L482" s="87" t="s">
        <v>549</v>
      </c>
      <c r="M482" s="89">
        <v>3490</v>
      </c>
      <c r="N482" s="89">
        <v>108644</v>
      </c>
      <c r="O482" s="89">
        <v>10926</v>
      </c>
      <c r="P482" s="90">
        <v>123060</v>
      </c>
      <c r="R482" s="91"/>
    </row>
    <row r="483" spans="1:18" ht="20.100000000000001" customHeight="1" x14ac:dyDescent="0.25">
      <c r="A483" s="87">
        <v>3517</v>
      </c>
      <c r="B483" s="87" t="s">
        <v>1504</v>
      </c>
      <c r="C483" s="88"/>
      <c r="D483" s="88"/>
      <c r="E483" s="88"/>
      <c r="F483" s="88" t="s">
        <v>57</v>
      </c>
      <c r="G483" s="87" t="s">
        <v>1505</v>
      </c>
      <c r="H483" s="87" t="s">
        <v>187</v>
      </c>
      <c r="I483" s="87" t="s">
        <v>379</v>
      </c>
      <c r="J483" s="87" t="s">
        <v>696</v>
      </c>
      <c r="K483" s="87" t="s">
        <v>549</v>
      </c>
      <c r="L483" s="87" t="s">
        <v>549</v>
      </c>
      <c r="M483" s="89">
        <v>6638</v>
      </c>
      <c r="N483" s="89">
        <v>44576</v>
      </c>
      <c r="O483" s="89">
        <v>21316</v>
      </c>
      <c r="P483" s="90">
        <v>72530</v>
      </c>
      <c r="R483" s="91"/>
    </row>
    <row r="484" spans="1:18" ht="20.100000000000001" customHeight="1" x14ac:dyDescent="0.25">
      <c r="A484" s="87">
        <v>3518</v>
      </c>
      <c r="B484" s="87" t="s">
        <v>1506</v>
      </c>
      <c r="C484" s="88"/>
      <c r="D484" s="88"/>
      <c r="E484" s="88"/>
      <c r="F484" s="88" t="s">
        <v>57</v>
      </c>
      <c r="G484" s="87" t="s">
        <v>1507</v>
      </c>
      <c r="H484" s="87" t="s">
        <v>187</v>
      </c>
      <c r="I484" s="87" t="s">
        <v>379</v>
      </c>
      <c r="J484" s="87" t="s">
        <v>696</v>
      </c>
      <c r="K484" s="87" t="s">
        <v>549</v>
      </c>
      <c r="L484" s="87" t="s">
        <v>549</v>
      </c>
      <c r="M484" s="89">
        <v>58</v>
      </c>
      <c r="N484" s="89">
        <v>2346</v>
      </c>
      <c r="O484" s="89">
        <v>0</v>
      </c>
      <c r="P484" s="90">
        <v>2404</v>
      </c>
      <c r="R484" s="91"/>
    </row>
    <row r="485" spans="1:18" ht="20.100000000000001" customHeight="1" x14ac:dyDescent="0.25">
      <c r="A485" s="87">
        <v>3576</v>
      </c>
      <c r="B485" s="87" t="s">
        <v>1508</v>
      </c>
      <c r="C485" s="88"/>
      <c r="D485" s="88"/>
      <c r="E485" s="88"/>
      <c r="F485" s="88" t="s">
        <v>57</v>
      </c>
      <c r="G485" s="87" t="s">
        <v>1509</v>
      </c>
      <c r="H485" s="87" t="s">
        <v>187</v>
      </c>
      <c r="I485" s="87" t="s">
        <v>379</v>
      </c>
      <c r="J485" s="87" t="s">
        <v>696</v>
      </c>
      <c r="K485" s="87" t="s">
        <v>549</v>
      </c>
      <c r="L485" s="87" t="s">
        <v>549</v>
      </c>
      <c r="M485" s="89">
        <v>968</v>
      </c>
      <c r="N485" s="89">
        <v>840</v>
      </c>
      <c r="O485" s="89">
        <v>4050</v>
      </c>
      <c r="P485" s="90">
        <v>5858</v>
      </c>
      <c r="R485" s="91"/>
    </row>
    <row r="486" spans="1:18" ht="20.100000000000001" customHeight="1" x14ac:dyDescent="0.25">
      <c r="A486" s="87">
        <v>3523</v>
      </c>
      <c r="B486" s="87" t="s">
        <v>1510</v>
      </c>
      <c r="C486" s="88"/>
      <c r="D486" s="88"/>
      <c r="E486" s="88"/>
      <c r="F486" s="88" t="s">
        <v>57</v>
      </c>
      <c r="G486" s="87" t="s">
        <v>1511</v>
      </c>
      <c r="H486" s="87" t="s">
        <v>187</v>
      </c>
      <c r="I486" s="87" t="s">
        <v>379</v>
      </c>
      <c r="J486" s="87" t="s">
        <v>696</v>
      </c>
      <c r="K486" s="87" t="s">
        <v>549</v>
      </c>
      <c r="L486" s="87" t="s">
        <v>549</v>
      </c>
      <c r="M486" s="89">
        <v>1546</v>
      </c>
      <c r="N486" s="89">
        <v>101424</v>
      </c>
      <c r="O486" s="89">
        <v>20</v>
      </c>
      <c r="P486" s="90">
        <v>102990</v>
      </c>
      <c r="R486" s="91"/>
    </row>
    <row r="487" spans="1:18" ht="20.100000000000001" customHeight="1" x14ac:dyDescent="0.25">
      <c r="A487" s="87">
        <v>3524</v>
      </c>
      <c r="B487" s="87" t="s">
        <v>1512</v>
      </c>
      <c r="C487" s="88"/>
      <c r="D487" s="88"/>
      <c r="E487" s="88"/>
      <c r="F487" s="88" t="s">
        <v>57</v>
      </c>
      <c r="G487" s="87" t="s">
        <v>1513</v>
      </c>
      <c r="H487" s="87" t="s">
        <v>187</v>
      </c>
      <c r="I487" s="87" t="s">
        <v>379</v>
      </c>
      <c r="J487" s="87" t="s">
        <v>696</v>
      </c>
      <c r="K487" s="87" t="s">
        <v>549</v>
      </c>
      <c r="L487" s="87" t="s">
        <v>549</v>
      </c>
      <c r="M487" s="89">
        <v>15264</v>
      </c>
      <c r="N487" s="89">
        <v>132652</v>
      </c>
      <c r="O487" s="89">
        <v>47816</v>
      </c>
      <c r="P487" s="90">
        <v>195732</v>
      </c>
      <c r="R487" s="91"/>
    </row>
    <row r="488" spans="1:18" ht="20.100000000000001" customHeight="1" x14ac:dyDescent="0.25">
      <c r="A488" s="87">
        <v>3499</v>
      </c>
      <c r="B488" s="87" t="s">
        <v>1514</v>
      </c>
      <c r="C488" s="88"/>
      <c r="D488" s="88"/>
      <c r="E488" s="88"/>
      <c r="F488" s="88" t="s">
        <v>57</v>
      </c>
      <c r="G488" s="87" t="s">
        <v>1515</v>
      </c>
      <c r="H488" s="87" t="s">
        <v>187</v>
      </c>
      <c r="I488" s="87" t="s">
        <v>379</v>
      </c>
      <c r="J488" s="87" t="s">
        <v>696</v>
      </c>
      <c r="K488" s="87" t="s">
        <v>549</v>
      </c>
      <c r="L488" s="87" t="s">
        <v>549</v>
      </c>
      <c r="M488" s="89">
        <v>22604</v>
      </c>
      <c r="N488" s="89">
        <v>122488</v>
      </c>
      <c r="O488" s="89">
        <v>56522</v>
      </c>
      <c r="P488" s="90">
        <v>201614</v>
      </c>
      <c r="R488" s="91"/>
    </row>
    <row r="489" spans="1:18" ht="20.100000000000001" customHeight="1" x14ac:dyDescent="0.25">
      <c r="A489" s="87">
        <v>3525</v>
      </c>
      <c r="B489" s="87" t="s">
        <v>1516</v>
      </c>
      <c r="C489" s="88"/>
      <c r="D489" s="88"/>
      <c r="E489" s="88"/>
      <c r="F489" s="88" t="s">
        <v>57</v>
      </c>
      <c r="G489" s="87" t="s">
        <v>1517</v>
      </c>
      <c r="H489" s="87" t="s">
        <v>187</v>
      </c>
      <c r="I489" s="87" t="s">
        <v>379</v>
      </c>
      <c r="J489" s="87" t="s">
        <v>696</v>
      </c>
      <c r="K489" s="87" t="s">
        <v>549</v>
      </c>
      <c r="L489" s="87" t="s">
        <v>549</v>
      </c>
      <c r="M489" s="89">
        <v>27222</v>
      </c>
      <c r="N489" s="89">
        <v>173482</v>
      </c>
      <c r="O489" s="89">
        <v>55096</v>
      </c>
      <c r="P489" s="90">
        <v>255800</v>
      </c>
      <c r="R489" s="91"/>
    </row>
    <row r="490" spans="1:18" ht="20.100000000000001" customHeight="1" x14ac:dyDescent="0.25">
      <c r="A490" s="87">
        <v>3526</v>
      </c>
      <c r="B490" s="87" t="s">
        <v>1518</v>
      </c>
      <c r="C490" s="88"/>
      <c r="D490" s="88"/>
      <c r="E490" s="88"/>
      <c r="F490" s="88" t="s">
        <v>57</v>
      </c>
      <c r="G490" s="87" t="s">
        <v>1519</v>
      </c>
      <c r="H490" s="87" t="s">
        <v>187</v>
      </c>
      <c r="I490" s="87" t="s">
        <v>379</v>
      </c>
      <c r="J490" s="87" t="s">
        <v>696</v>
      </c>
      <c r="K490" s="87" t="s">
        <v>549</v>
      </c>
      <c r="L490" s="87" t="s">
        <v>549</v>
      </c>
      <c r="M490" s="89">
        <v>29432</v>
      </c>
      <c r="N490" s="89">
        <v>475684</v>
      </c>
      <c r="O490" s="89">
        <v>55222</v>
      </c>
      <c r="P490" s="90">
        <v>560338</v>
      </c>
      <c r="R490" s="91"/>
    </row>
    <row r="491" spans="1:18" ht="20.100000000000001" customHeight="1" x14ac:dyDescent="0.25">
      <c r="A491" s="87">
        <v>3528</v>
      </c>
      <c r="B491" s="87" t="s">
        <v>1520</v>
      </c>
      <c r="C491" s="88"/>
      <c r="D491" s="88"/>
      <c r="E491" s="88"/>
      <c r="F491" s="88" t="s">
        <v>57</v>
      </c>
      <c r="G491" s="87" t="s">
        <v>1521</v>
      </c>
      <c r="H491" s="87" t="s">
        <v>187</v>
      </c>
      <c r="I491" s="87" t="s">
        <v>379</v>
      </c>
      <c r="J491" s="87" t="s">
        <v>696</v>
      </c>
      <c r="K491" s="87" t="s">
        <v>549</v>
      </c>
      <c r="L491" s="87" t="s">
        <v>549</v>
      </c>
      <c r="M491" s="89">
        <v>4120</v>
      </c>
      <c r="N491" s="89">
        <v>21014</v>
      </c>
      <c r="O491" s="89">
        <v>9518</v>
      </c>
      <c r="P491" s="90">
        <v>34652</v>
      </c>
      <c r="R491" s="91"/>
    </row>
    <row r="492" spans="1:18" ht="20.100000000000001" customHeight="1" x14ac:dyDescent="0.25">
      <c r="A492" s="87">
        <v>3531</v>
      </c>
      <c r="B492" s="87" t="s">
        <v>1522</v>
      </c>
      <c r="C492" s="88"/>
      <c r="D492" s="88"/>
      <c r="E492" s="88"/>
      <c r="F492" s="88" t="s">
        <v>57</v>
      </c>
      <c r="G492" s="87" t="s">
        <v>1523</v>
      </c>
      <c r="H492" s="87" t="s">
        <v>187</v>
      </c>
      <c r="I492" s="87" t="s">
        <v>379</v>
      </c>
      <c r="J492" s="87" t="s">
        <v>696</v>
      </c>
      <c r="K492" s="87" t="s">
        <v>549</v>
      </c>
      <c r="L492" s="87" t="s">
        <v>549</v>
      </c>
      <c r="M492" s="89">
        <v>34</v>
      </c>
      <c r="N492" s="89">
        <v>2308</v>
      </c>
      <c r="O492" s="89">
        <v>0</v>
      </c>
      <c r="P492" s="90">
        <v>2342</v>
      </c>
      <c r="R492" s="91"/>
    </row>
    <row r="493" spans="1:18" ht="20.100000000000001" customHeight="1" x14ac:dyDescent="0.25">
      <c r="A493" s="87">
        <v>3530</v>
      </c>
      <c r="B493" s="87" t="s">
        <v>1524</v>
      </c>
      <c r="C493" s="88"/>
      <c r="D493" s="88"/>
      <c r="E493" s="88"/>
      <c r="F493" s="88" t="s">
        <v>57</v>
      </c>
      <c r="G493" s="87" t="s">
        <v>1525</v>
      </c>
      <c r="H493" s="87" t="s">
        <v>187</v>
      </c>
      <c r="I493" s="87" t="s">
        <v>379</v>
      </c>
      <c r="J493" s="87" t="s">
        <v>696</v>
      </c>
      <c r="K493" s="87" t="s">
        <v>549</v>
      </c>
      <c r="L493" s="87" t="s">
        <v>549</v>
      </c>
      <c r="M493" s="89">
        <v>31622</v>
      </c>
      <c r="N493" s="89">
        <v>245172</v>
      </c>
      <c r="O493" s="89">
        <v>63562</v>
      </c>
      <c r="P493" s="90">
        <v>340356</v>
      </c>
      <c r="R493" s="91"/>
    </row>
    <row r="494" spans="1:18" ht="20.100000000000001" customHeight="1" x14ac:dyDescent="0.25">
      <c r="A494" s="87">
        <v>3532</v>
      </c>
      <c r="B494" s="87" t="s">
        <v>1526</v>
      </c>
      <c r="C494" s="88"/>
      <c r="D494" s="88"/>
      <c r="E494" s="88"/>
      <c r="F494" s="88" t="s">
        <v>57</v>
      </c>
      <c r="G494" s="87" t="s">
        <v>1527</v>
      </c>
      <c r="H494" s="87" t="s">
        <v>187</v>
      </c>
      <c r="I494" s="87" t="s">
        <v>379</v>
      </c>
      <c r="J494" s="87" t="s">
        <v>696</v>
      </c>
      <c r="K494" s="87" t="s">
        <v>549</v>
      </c>
      <c r="L494" s="87" t="s">
        <v>549</v>
      </c>
      <c r="M494" s="89">
        <v>150</v>
      </c>
      <c r="N494" s="89">
        <v>3874</v>
      </c>
      <c r="O494" s="89">
        <v>152</v>
      </c>
      <c r="P494" s="90">
        <v>4176</v>
      </c>
      <c r="R494" s="91"/>
    </row>
    <row r="495" spans="1:18" ht="20.100000000000001" customHeight="1" x14ac:dyDescent="0.25">
      <c r="A495" s="87">
        <v>3587</v>
      </c>
      <c r="B495" s="87" t="s">
        <v>1528</v>
      </c>
      <c r="C495" s="88"/>
      <c r="D495" s="88"/>
      <c r="E495" s="88"/>
      <c r="F495" s="88" t="s">
        <v>57</v>
      </c>
      <c r="G495" s="87" t="s">
        <v>1529</v>
      </c>
      <c r="H495" s="87" t="s">
        <v>187</v>
      </c>
      <c r="I495" s="87" t="s">
        <v>379</v>
      </c>
      <c r="J495" s="87" t="s">
        <v>696</v>
      </c>
      <c r="K495" s="87" t="s">
        <v>549</v>
      </c>
      <c r="L495" s="87" t="s">
        <v>549</v>
      </c>
      <c r="M495" s="89">
        <v>9516</v>
      </c>
      <c r="N495" s="89">
        <v>41094</v>
      </c>
      <c r="O495" s="89">
        <v>27588</v>
      </c>
      <c r="P495" s="90">
        <v>78198</v>
      </c>
      <c r="R495" s="91"/>
    </row>
    <row r="496" spans="1:18" ht="20.100000000000001" customHeight="1" x14ac:dyDescent="0.25">
      <c r="A496" s="87">
        <v>3584</v>
      </c>
      <c r="B496" s="87" t="s">
        <v>1530</v>
      </c>
      <c r="C496" s="88"/>
      <c r="D496" s="88"/>
      <c r="E496" s="88"/>
      <c r="F496" s="88" t="s">
        <v>57</v>
      </c>
      <c r="G496" s="87" t="s">
        <v>1531</v>
      </c>
      <c r="H496" s="87" t="s">
        <v>187</v>
      </c>
      <c r="I496" s="87" t="s">
        <v>379</v>
      </c>
      <c r="J496" s="87" t="s">
        <v>696</v>
      </c>
      <c r="K496" s="87" t="s">
        <v>549</v>
      </c>
      <c r="L496" s="87" t="s">
        <v>549</v>
      </c>
      <c r="M496" s="89">
        <v>28</v>
      </c>
      <c r="N496" s="89">
        <v>1390</v>
      </c>
      <c r="O496" s="89">
        <v>0</v>
      </c>
      <c r="P496" s="90">
        <v>1418</v>
      </c>
      <c r="R496" s="91"/>
    </row>
    <row r="497" spans="1:18" ht="20.100000000000001" customHeight="1" x14ac:dyDescent="0.25">
      <c r="A497" s="87">
        <v>3534</v>
      </c>
      <c r="B497" s="87" t="s">
        <v>1532</v>
      </c>
      <c r="C497" s="88"/>
      <c r="D497" s="88"/>
      <c r="E497" s="88"/>
      <c r="F497" s="88" t="s">
        <v>57</v>
      </c>
      <c r="G497" s="87" t="s">
        <v>1533</v>
      </c>
      <c r="H497" s="87" t="s">
        <v>187</v>
      </c>
      <c r="I497" s="87" t="s">
        <v>379</v>
      </c>
      <c r="J497" s="87" t="s">
        <v>696</v>
      </c>
      <c r="K497" s="87" t="s">
        <v>549</v>
      </c>
      <c r="L497" s="87" t="s">
        <v>549</v>
      </c>
      <c r="M497" s="89">
        <v>40986</v>
      </c>
      <c r="N497" s="89">
        <v>343546</v>
      </c>
      <c r="O497" s="89">
        <v>88006</v>
      </c>
      <c r="P497" s="90">
        <v>472538</v>
      </c>
      <c r="R497" s="91"/>
    </row>
    <row r="498" spans="1:18" ht="20.100000000000001" customHeight="1" x14ac:dyDescent="0.25">
      <c r="A498" s="87">
        <v>3536</v>
      </c>
      <c r="B498" s="87" t="s">
        <v>1534</v>
      </c>
      <c r="C498" s="88"/>
      <c r="D498" s="88"/>
      <c r="E498" s="88"/>
      <c r="F498" s="88" t="s">
        <v>57</v>
      </c>
      <c r="G498" s="87" t="s">
        <v>1535</v>
      </c>
      <c r="H498" s="87" t="s">
        <v>187</v>
      </c>
      <c r="I498" s="87" t="s">
        <v>379</v>
      </c>
      <c r="J498" s="87" t="s">
        <v>696</v>
      </c>
      <c r="K498" s="87" t="s">
        <v>549</v>
      </c>
      <c r="L498" s="87" t="s">
        <v>549</v>
      </c>
      <c r="M498" s="89">
        <v>34</v>
      </c>
      <c r="N498" s="89">
        <v>1844</v>
      </c>
      <c r="O498" s="89">
        <v>0</v>
      </c>
      <c r="P498" s="90">
        <v>1878</v>
      </c>
      <c r="R498" s="91"/>
    </row>
    <row r="499" spans="1:18" ht="20.100000000000001" customHeight="1" x14ac:dyDescent="0.25">
      <c r="A499" s="87">
        <v>3537</v>
      </c>
      <c r="B499" s="87" t="s">
        <v>1536</v>
      </c>
      <c r="C499" s="88"/>
      <c r="D499" s="88"/>
      <c r="E499" s="88"/>
      <c r="F499" s="88" t="s">
        <v>57</v>
      </c>
      <c r="G499" s="87" t="s">
        <v>1537</v>
      </c>
      <c r="H499" s="87" t="s">
        <v>187</v>
      </c>
      <c r="I499" s="87" t="s">
        <v>379</v>
      </c>
      <c r="J499" s="87" t="s">
        <v>696</v>
      </c>
      <c r="K499" s="87" t="s">
        <v>549</v>
      </c>
      <c r="L499" s="87" t="s">
        <v>549</v>
      </c>
      <c r="M499" s="89">
        <v>8500</v>
      </c>
      <c r="N499" s="89">
        <v>227158</v>
      </c>
      <c r="O499" s="89">
        <v>16200</v>
      </c>
      <c r="P499" s="90">
        <v>251858</v>
      </c>
      <c r="R499" s="91"/>
    </row>
    <row r="500" spans="1:18" ht="20.100000000000001" customHeight="1" x14ac:dyDescent="0.25">
      <c r="A500" s="87">
        <v>3586</v>
      </c>
      <c r="B500" s="87" t="s">
        <v>1538</v>
      </c>
      <c r="C500" s="88"/>
      <c r="D500" s="88"/>
      <c r="E500" s="88"/>
      <c r="F500" s="88" t="s">
        <v>57</v>
      </c>
      <c r="G500" s="87" t="s">
        <v>1539</v>
      </c>
      <c r="H500" s="87" t="s">
        <v>187</v>
      </c>
      <c r="I500" s="87" t="s">
        <v>379</v>
      </c>
      <c r="J500" s="87" t="s">
        <v>696</v>
      </c>
      <c r="K500" s="87" t="s">
        <v>549</v>
      </c>
      <c r="L500" s="87" t="s">
        <v>549</v>
      </c>
      <c r="M500" s="89">
        <v>6800</v>
      </c>
      <c r="N500" s="89">
        <v>29134</v>
      </c>
      <c r="O500" s="89">
        <v>24386</v>
      </c>
      <c r="P500" s="90">
        <v>60320</v>
      </c>
      <c r="R500" s="91"/>
    </row>
    <row r="501" spans="1:18" ht="20.100000000000001" customHeight="1" x14ac:dyDescent="0.25">
      <c r="A501" s="87">
        <v>3538</v>
      </c>
      <c r="B501" s="87" t="s">
        <v>1540</v>
      </c>
      <c r="C501" s="88"/>
      <c r="D501" s="88"/>
      <c r="E501" s="88"/>
      <c r="F501" s="88" t="s">
        <v>57</v>
      </c>
      <c r="G501" s="87" t="s">
        <v>1541</v>
      </c>
      <c r="H501" s="87" t="s">
        <v>187</v>
      </c>
      <c r="I501" s="87" t="s">
        <v>379</v>
      </c>
      <c r="J501" s="87" t="s">
        <v>696</v>
      </c>
      <c r="K501" s="87" t="s">
        <v>549</v>
      </c>
      <c r="L501" s="87" t="s">
        <v>549</v>
      </c>
      <c r="M501" s="89">
        <v>30616</v>
      </c>
      <c r="N501" s="89">
        <v>623148</v>
      </c>
      <c r="O501" s="89">
        <v>5302</v>
      </c>
      <c r="P501" s="90">
        <v>659066</v>
      </c>
      <c r="R501" s="91"/>
    </row>
    <row r="502" spans="1:18" ht="20.100000000000001" customHeight="1" x14ac:dyDescent="0.25">
      <c r="A502" s="87">
        <v>3572</v>
      </c>
      <c r="B502" s="87" t="s">
        <v>1542</v>
      </c>
      <c r="C502" s="88"/>
      <c r="D502" s="88"/>
      <c r="E502" s="88"/>
      <c r="F502" s="88" t="s">
        <v>57</v>
      </c>
      <c r="G502" s="87" t="s">
        <v>1543</v>
      </c>
      <c r="H502" s="87" t="s">
        <v>187</v>
      </c>
      <c r="I502" s="87" t="s">
        <v>379</v>
      </c>
      <c r="J502" s="87" t="s">
        <v>696</v>
      </c>
      <c r="K502" s="87" t="s">
        <v>549</v>
      </c>
      <c r="L502" s="87" t="s">
        <v>549</v>
      </c>
      <c r="M502" s="89">
        <v>44</v>
      </c>
      <c r="N502" s="89">
        <v>966</v>
      </c>
      <c r="O502" s="89">
        <v>520</v>
      </c>
      <c r="P502" s="90">
        <v>1530</v>
      </c>
      <c r="R502" s="91"/>
    </row>
    <row r="503" spans="1:18" ht="20.100000000000001" customHeight="1" x14ac:dyDescent="0.25">
      <c r="A503" s="87">
        <v>3540</v>
      </c>
      <c r="B503" s="87" t="s">
        <v>1544</v>
      </c>
      <c r="C503" s="88"/>
      <c r="D503" s="88"/>
      <c r="E503" s="88"/>
      <c r="F503" s="88" t="s">
        <v>57</v>
      </c>
      <c r="G503" s="87" t="s">
        <v>1545</v>
      </c>
      <c r="H503" s="87" t="s">
        <v>187</v>
      </c>
      <c r="I503" s="87" t="s">
        <v>379</v>
      </c>
      <c r="J503" s="87" t="s">
        <v>696</v>
      </c>
      <c r="K503" s="87" t="s">
        <v>549</v>
      </c>
      <c r="L503" s="87" t="s">
        <v>549</v>
      </c>
      <c r="M503" s="89">
        <v>106236</v>
      </c>
      <c r="N503" s="89">
        <v>813158</v>
      </c>
      <c r="O503" s="89">
        <v>283548</v>
      </c>
      <c r="P503" s="90">
        <v>1202942</v>
      </c>
      <c r="R503" s="91"/>
    </row>
    <row r="504" spans="1:18" ht="20.100000000000001" customHeight="1" x14ac:dyDescent="0.25">
      <c r="A504" s="87">
        <v>3325</v>
      </c>
      <c r="B504" s="87" t="s">
        <v>1546</v>
      </c>
      <c r="C504" s="88"/>
      <c r="D504" s="88"/>
      <c r="E504" s="88"/>
      <c r="F504" s="88" t="s">
        <v>57</v>
      </c>
      <c r="G504" s="87" t="s">
        <v>1547</v>
      </c>
      <c r="H504" s="87" t="s">
        <v>187</v>
      </c>
      <c r="I504" s="87" t="s">
        <v>382</v>
      </c>
      <c r="J504" s="87" t="s">
        <v>696</v>
      </c>
      <c r="K504" s="87" t="s">
        <v>549</v>
      </c>
      <c r="L504" s="87" t="s">
        <v>549</v>
      </c>
      <c r="M504" s="89">
        <v>56346</v>
      </c>
      <c r="N504" s="89">
        <v>228554</v>
      </c>
      <c r="O504" s="89">
        <v>82290</v>
      </c>
      <c r="P504" s="90">
        <v>367190</v>
      </c>
      <c r="R504" s="91"/>
    </row>
    <row r="505" spans="1:18" ht="20.100000000000001" customHeight="1" x14ac:dyDescent="0.25">
      <c r="A505" s="87">
        <v>4814</v>
      </c>
      <c r="B505" s="87" t="s">
        <v>1548</v>
      </c>
      <c r="C505" s="88"/>
      <c r="D505" s="88"/>
      <c r="E505" s="88"/>
      <c r="F505" s="88" t="s">
        <v>57</v>
      </c>
      <c r="G505" s="87" t="s">
        <v>1549</v>
      </c>
      <c r="H505" s="87" t="s">
        <v>187</v>
      </c>
      <c r="I505" s="87" t="s">
        <v>382</v>
      </c>
      <c r="J505" s="87" t="s">
        <v>696</v>
      </c>
      <c r="K505" s="87" t="s">
        <v>549</v>
      </c>
      <c r="L505" s="87" t="s">
        <v>549</v>
      </c>
      <c r="M505" s="89">
        <v>57606</v>
      </c>
      <c r="N505" s="89">
        <v>169936</v>
      </c>
      <c r="O505" s="89">
        <v>32564</v>
      </c>
      <c r="P505" s="90">
        <v>260106</v>
      </c>
      <c r="R505" s="91"/>
    </row>
    <row r="506" spans="1:18" ht="20.100000000000001" customHeight="1" x14ac:dyDescent="0.25">
      <c r="A506" s="87">
        <v>7835</v>
      </c>
      <c r="B506" s="87" t="s">
        <v>1550</v>
      </c>
      <c r="C506" s="88"/>
      <c r="D506" s="88"/>
      <c r="E506" s="88"/>
      <c r="F506" s="88" t="s">
        <v>57</v>
      </c>
      <c r="G506" s="87" t="s">
        <v>1551</v>
      </c>
      <c r="H506" s="87" t="s">
        <v>102</v>
      </c>
      <c r="I506" s="87" t="s">
        <v>1552</v>
      </c>
      <c r="J506" s="87" t="s">
        <v>558</v>
      </c>
      <c r="K506" s="87" t="s">
        <v>549</v>
      </c>
      <c r="L506" s="87" t="s">
        <v>549</v>
      </c>
      <c r="M506" s="89">
        <v>49444</v>
      </c>
      <c r="N506" s="89">
        <v>55608</v>
      </c>
      <c r="O506" s="89">
        <v>13690</v>
      </c>
      <c r="P506" s="90">
        <v>118742</v>
      </c>
      <c r="R506" s="91"/>
    </row>
    <row r="507" spans="1:18" ht="20.100000000000001" customHeight="1" x14ac:dyDescent="0.25">
      <c r="A507" s="87">
        <v>7736</v>
      </c>
      <c r="B507" s="87" t="s">
        <v>1553</v>
      </c>
      <c r="C507" s="88"/>
      <c r="D507" s="88"/>
      <c r="E507" s="88"/>
      <c r="F507" s="88" t="s">
        <v>57</v>
      </c>
      <c r="G507" s="87" t="s">
        <v>1554</v>
      </c>
      <c r="H507" s="87" t="s">
        <v>102</v>
      </c>
      <c r="I507" s="87" t="s">
        <v>1552</v>
      </c>
      <c r="J507" s="87" t="s">
        <v>558</v>
      </c>
      <c r="K507" s="87" t="s">
        <v>549</v>
      </c>
      <c r="L507" s="87" t="s">
        <v>549</v>
      </c>
      <c r="M507" s="89">
        <v>78716</v>
      </c>
      <c r="N507" s="89">
        <v>76732</v>
      </c>
      <c r="O507" s="89">
        <v>75524</v>
      </c>
      <c r="P507" s="90">
        <v>230972</v>
      </c>
      <c r="R507" s="91"/>
    </row>
    <row r="508" spans="1:18" ht="20.100000000000001" customHeight="1" x14ac:dyDescent="0.25">
      <c r="A508" s="87">
        <v>7745</v>
      </c>
      <c r="B508" s="87" t="s">
        <v>1555</v>
      </c>
      <c r="C508" s="88"/>
      <c r="D508" s="88"/>
      <c r="E508" s="88"/>
      <c r="F508" s="88" t="s">
        <v>57</v>
      </c>
      <c r="G508" s="87" t="s">
        <v>350</v>
      </c>
      <c r="H508" s="87" t="s">
        <v>102</v>
      </c>
      <c r="I508" s="87" t="s">
        <v>1552</v>
      </c>
      <c r="J508" s="87" t="s">
        <v>703</v>
      </c>
      <c r="K508" s="87" t="s">
        <v>549</v>
      </c>
      <c r="L508" s="87" t="s">
        <v>549</v>
      </c>
      <c r="M508" s="89">
        <v>301690</v>
      </c>
      <c r="N508" s="89">
        <v>1987404</v>
      </c>
      <c r="O508" s="89">
        <v>334582</v>
      </c>
      <c r="P508" s="90">
        <v>2623676</v>
      </c>
      <c r="R508" s="91"/>
    </row>
    <row r="509" spans="1:18" ht="20.100000000000001" customHeight="1" x14ac:dyDescent="0.25">
      <c r="A509" s="87">
        <v>7887</v>
      </c>
      <c r="B509" s="87" t="s">
        <v>1556</v>
      </c>
      <c r="C509" s="88"/>
      <c r="D509" s="88"/>
      <c r="E509" s="88"/>
      <c r="F509" s="88" t="s">
        <v>57</v>
      </c>
      <c r="G509" s="87" t="s">
        <v>1557</v>
      </c>
      <c r="H509" s="87" t="s">
        <v>102</v>
      </c>
      <c r="I509" s="87" t="s">
        <v>1552</v>
      </c>
      <c r="J509" s="87" t="s">
        <v>558</v>
      </c>
      <c r="K509" s="87" t="s">
        <v>549</v>
      </c>
      <c r="L509" s="87" t="s">
        <v>549</v>
      </c>
      <c r="M509" s="89">
        <v>9430</v>
      </c>
      <c r="N509" s="89">
        <v>3068</v>
      </c>
      <c r="O509" s="89">
        <v>6460</v>
      </c>
      <c r="P509" s="90">
        <v>18958</v>
      </c>
      <c r="R509" s="91"/>
    </row>
    <row r="510" spans="1:18" ht="20.100000000000001" customHeight="1" x14ac:dyDescent="0.25">
      <c r="A510" s="87">
        <v>7834</v>
      </c>
      <c r="B510" s="87" t="s">
        <v>1558</v>
      </c>
      <c r="C510" s="88"/>
      <c r="D510" s="88"/>
      <c r="E510" s="88"/>
      <c r="F510" s="88" t="s">
        <v>57</v>
      </c>
      <c r="G510" s="87" t="s">
        <v>1559</v>
      </c>
      <c r="H510" s="87" t="s">
        <v>102</v>
      </c>
      <c r="I510" s="87" t="s">
        <v>1552</v>
      </c>
      <c r="J510" s="87" t="s">
        <v>558</v>
      </c>
      <c r="K510" s="87" t="s">
        <v>549</v>
      </c>
      <c r="L510" s="87" t="s">
        <v>549</v>
      </c>
      <c r="M510" s="89">
        <v>28336</v>
      </c>
      <c r="N510" s="89">
        <v>26356</v>
      </c>
      <c r="O510" s="89">
        <v>7252</v>
      </c>
      <c r="P510" s="90">
        <v>61944</v>
      </c>
      <c r="R510" s="91"/>
    </row>
    <row r="511" spans="1:18" ht="20.100000000000001" customHeight="1" x14ac:dyDescent="0.25">
      <c r="A511" s="87">
        <v>7814</v>
      </c>
      <c r="B511" s="87" t="s">
        <v>1560</v>
      </c>
      <c r="C511" s="88"/>
      <c r="D511" s="88"/>
      <c r="E511" s="88"/>
      <c r="F511" s="88" t="s">
        <v>57</v>
      </c>
      <c r="G511" s="87" t="s">
        <v>1561</v>
      </c>
      <c r="H511" s="87" t="s">
        <v>102</v>
      </c>
      <c r="I511" s="87" t="s">
        <v>1552</v>
      </c>
      <c r="J511" s="87" t="s">
        <v>558</v>
      </c>
      <c r="K511" s="87" t="s">
        <v>549</v>
      </c>
      <c r="L511" s="87" t="s">
        <v>549</v>
      </c>
      <c r="M511" s="89">
        <v>46510</v>
      </c>
      <c r="N511" s="89">
        <v>59630</v>
      </c>
      <c r="O511" s="89">
        <v>39222</v>
      </c>
      <c r="P511" s="90">
        <v>145362</v>
      </c>
      <c r="R511" s="91"/>
    </row>
    <row r="512" spans="1:18" ht="20.100000000000001" customHeight="1" x14ac:dyDescent="0.25">
      <c r="A512" s="87">
        <v>7893</v>
      </c>
      <c r="B512" s="87" t="s">
        <v>1562</v>
      </c>
      <c r="C512" s="88"/>
      <c r="D512" s="88"/>
      <c r="E512" s="88"/>
      <c r="F512" s="88" t="s">
        <v>57</v>
      </c>
      <c r="G512" s="87" t="s">
        <v>1563</v>
      </c>
      <c r="H512" s="87" t="s">
        <v>102</v>
      </c>
      <c r="I512" s="87" t="s">
        <v>1552</v>
      </c>
      <c r="J512" s="87" t="s">
        <v>558</v>
      </c>
      <c r="K512" s="87" t="s">
        <v>549</v>
      </c>
      <c r="L512" s="87" t="s">
        <v>549</v>
      </c>
      <c r="M512" s="89">
        <v>21868</v>
      </c>
      <c r="N512" s="89">
        <v>23670</v>
      </c>
      <c r="O512" s="89">
        <v>6456</v>
      </c>
      <c r="P512" s="90">
        <v>51994</v>
      </c>
      <c r="R512" s="91"/>
    </row>
    <row r="513" spans="1:18" ht="20.100000000000001" customHeight="1" x14ac:dyDescent="0.25">
      <c r="A513" s="87">
        <v>4876</v>
      </c>
      <c r="B513" s="87" t="s">
        <v>1564</v>
      </c>
      <c r="C513" s="88"/>
      <c r="D513" s="88"/>
      <c r="E513" s="88"/>
      <c r="F513" s="88" t="s">
        <v>57</v>
      </c>
      <c r="G513" s="87" t="s">
        <v>1565</v>
      </c>
      <c r="H513" s="87" t="s">
        <v>137</v>
      </c>
      <c r="I513" s="87" t="s">
        <v>1566</v>
      </c>
      <c r="J513" s="87" t="s">
        <v>623</v>
      </c>
      <c r="K513" s="87" t="s">
        <v>549</v>
      </c>
      <c r="L513" s="87" t="s">
        <v>549</v>
      </c>
      <c r="M513" s="89">
        <v>17270</v>
      </c>
      <c r="N513" s="89">
        <v>26650</v>
      </c>
      <c r="O513" s="89">
        <v>16950</v>
      </c>
      <c r="P513" s="90">
        <v>60870</v>
      </c>
      <c r="R513" s="91"/>
    </row>
    <row r="514" spans="1:18" ht="20.100000000000001" customHeight="1" x14ac:dyDescent="0.25">
      <c r="A514" s="87">
        <v>3607</v>
      </c>
      <c r="B514" s="87" t="s">
        <v>1567</v>
      </c>
      <c r="C514" s="88"/>
      <c r="D514" s="88"/>
      <c r="E514" s="88"/>
      <c r="F514" s="88" t="s">
        <v>57</v>
      </c>
      <c r="G514" s="87" t="s">
        <v>1568</v>
      </c>
      <c r="H514" s="87" t="s">
        <v>137</v>
      </c>
      <c r="I514" s="87" t="s">
        <v>1566</v>
      </c>
      <c r="J514" s="87" t="s">
        <v>1236</v>
      </c>
      <c r="K514" s="87" t="s">
        <v>549</v>
      </c>
      <c r="L514" s="87" t="s">
        <v>549</v>
      </c>
      <c r="M514" s="89">
        <v>290146</v>
      </c>
      <c r="N514" s="89">
        <v>525876</v>
      </c>
      <c r="O514" s="89">
        <v>412262</v>
      </c>
      <c r="P514" s="90">
        <v>1228284</v>
      </c>
      <c r="R514" s="91"/>
    </row>
    <row r="515" spans="1:18" ht="20.100000000000001" customHeight="1" x14ac:dyDescent="0.25">
      <c r="A515" s="87">
        <v>4784</v>
      </c>
      <c r="B515" s="87" t="s">
        <v>1569</v>
      </c>
      <c r="C515" s="88"/>
      <c r="D515" s="88"/>
      <c r="E515" s="88"/>
      <c r="F515" s="88" t="s">
        <v>57</v>
      </c>
      <c r="G515" s="87" t="s">
        <v>1570</v>
      </c>
      <c r="H515" s="87" t="s">
        <v>137</v>
      </c>
      <c r="I515" s="87" t="s">
        <v>1566</v>
      </c>
      <c r="J515" s="87" t="s">
        <v>623</v>
      </c>
      <c r="K515" s="87" t="s">
        <v>549</v>
      </c>
      <c r="L515" s="87" t="s">
        <v>549</v>
      </c>
      <c r="M515" s="89">
        <v>52020</v>
      </c>
      <c r="N515" s="89">
        <v>98612</v>
      </c>
      <c r="O515" s="89">
        <v>59466</v>
      </c>
      <c r="P515" s="90">
        <v>210098</v>
      </c>
      <c r="R515" s="91"/>
    </row>
    <row r="516" spans="1:18" ht="20.100000000000001" customHeight="1" x14ac:dyDescent="0.25">
      <c r="A516" s="87">
        <v>3620</v>
      </c>
      <c r="B516" s="87" t="s">
        <v>1571</v>
      </c>
      <c r="C516" s="88"/>
      <c r="D516" s="88"/>
      <c r="E516" s="88"/>
      <c r="F516" s="88" t="s">
        <v>57</v>
      </c>
      <c r="G516" s="87" t="s">
        <v>1572</v>
      </c>
      <c r="H516" s="87" t="s">
        <v>137</v>
      </c>
      <c r="I516" s="87" t="s">
        <v>1566</v>
      </c>
      <c r="J516" s="87" t="s">
        <v>1236</v>
      </c>
      <c r="K516" s="87" t="s">
        <v>549</v>
      </c>
      <c r="L516" s="87" t="s">
        <v>549</v>
      </c>
      <c r="M516" s="89">
        <v>95670</v>
      </c>
      <c r="N516" s="89">
        <v>75552</v>
      </c>
      <c r="O516" s="89">
        <v>89064</v>
      </c>
      <c r="P516" s="90">
        <v>260286</v>
      </c>
      <c r="R516" s="91"/>
    </row>
    <row r="517" spans="1:18" ht="20.100000000000001" customHeight="1" x14ac:dyDescent="0.25">
      <c r="A517" s="87">
        <v>1129</v>
      </c>
      <c r="B517" s="87" t="s">
        <v>1573</v>
      </c>
      <c r="C517" s="88"/>
      <c r="D517" s="88" t="s">
        <v>66</v>
      </c>
      <c r="E517" s="88"/>
      <c r="F517" s="88"/>
      <c r="G517" s="87" t="s">
        <v>1574</v>
      </c>
      <c r="H517" s="87" t="s">
        <v>137</v>
      </c>
      <c r="I517" s="87" t="s">
        <v>259</v>
      </c>
      <c r="J517" s="87" t="s">
        <v>623</v>
      </c>
      <c r="K517" s="87" t="s">
        <v>137</v>
      </c>
      <c r="L517" s="87" t="s">
        <v>549</v>
      </c>
      <c r="M517" s="89">
        <v>87856</v>
      </c>
      <c r="N517" s="89">
        <v>159592</v>
      </c>
      <c r="O517" s="89">
        <v>131396</v>
      </c>
      <c r="P517" s="90">
        <v>378844</v>
      </c>
      <c r="R517" s="91"/>
    </row>
    <row r="518" spans="1:18" ht="20.100000000000001" customHeight="1" x14ac:dyDescent="0.25">
      <c r="A518" s="87">
        <v>1030</v>
      </c>
      <c r="B518" s="87" t="s">
        <v>1575</v>
      </c>
      <c r="C518" s="88"/>
      <c r="D518" s="88" t="s">
        <v>66</v>
      </c>
      <c r="E518" s="88"/>
      <c r="F518" s="88"/>
      <c r="G518" s="87" t="s">
        <v>259</v>
      </c>
      <c r="H518" s="87" t="s">
        <v>137</v>
      </c>
      <c r="I518" s="87" t="s">
        <v>259</v>
      </c>
      <c r="J518" s="87" t="s">
        <v>1152</v>
      </c>
      <c r="K518" s="87" t="s">
        <v>137</v>
      </c>
      <c r="L518" s="87" t="s">
        <v>549</v>
      </c>
      <c r="M518" s="89">
        <v>1844460</v>
      </c>
      <c r="N518" s="89">
        <v>3548960</v>
      </c>
      <c r="O518" s="89">
        <v>1984164</v>
      </c>
      <c r="P518" s="90">
        <v>7377584</v>
      </c>
      <c r="R518" s="91"/>
    </row>
    <row r="519" spans="1:18" ht="20.100000000000001" customHeight="1" x14ac:dyDescent="0.25">
      <c r="A519" s="87">
        <v>7416</v>
      </c>
      <c r="B519" s="87" t="s">
        <v>1576</v>
      </c>
      <c r="C519" s="88"/>
      <c r="D519" s="88" t="s">
        <v>66</v>
      </c>
      <c r="E519" s="88"/>
      <c r="F519" s="88"/>
      <c r="G519" s="87" t="s">
        <v>1577</v>
      </c>
      <c r="H519" s="87" t="s">
        <v>137</v>
      </c>
      <c r="I519" s="87" t="s">
        <v>259</v>
      </c>
      <c r="J519" s="87" t="s">
        <v>623</v>
      </c>
      <c r="K519" s="87" t="s">
        <v>137</v>
      </c>
      <c r="L519" s="87" t="s">
        <v>549</v>
      </c>
      <c r="M519" s="89">
        <v>33504</v>
      </c>
      <c r="N519" s="89">
        <v>46458</v>
      </c>
      <c r="O519" s="89">
        <v>6744</v>
      </c>
      <c r="P519" s="90">
        <v>86706</v>
      </c>
      <c r="R519" s="91"/>
    </row>
    <row r="520" spans="1:18" ht="20.100000000000001" customHeight="1" x14ac:dyDescent="0.25">
      <c r="A520" s="87">
        <v>1035</v>
      </c>
      <c r="B520" s="87" t="s">
        <v>1578</v>
      </c>
      <c r="C520" s="88"/>
      <c r="D520" s="88" t="s">
        <v>66</v>
      </c>
      <c r="E520" s="88"/>
      <c r="F520" s="88"/>
      <c r="G520" s="87" t="s">
        <v>1579</v>
      </c>
      <c r="H520" s="87" t="s">
        <v>137</v>
      </c>
      <c r="I520" s="87" t="s">
        <v>259</v>
      </c>
      <c r="J520" s="87" t="s">
        <v>623</v>
      </c>
      <c r="K520" s="87" t="s">
        <v>137</v>
      </c>
      <c r="L520" s="87" t="s">
        <v>549</v>
      </c>
      <c r="M520" s="89">
        <v>149562</v>
      </c>
      <c r="N520" s="89">
        <v>232660</v>
      </c>
      <c r="O520" s="89">
        <v>282060</v>
      </c>
      <c r="P520" s="90">
        <v>664282</v>
      </c>
      <c r="R520" s="91"/>
    </row>
    <row r="521" spans="1:18" ht="20.100000000000001" customHeight="1" x14ac:dyDescent="0.25">
      <c r="A521" s="87">
        <v>2676</v>
      </c>
      <c r="B521" s="87" t="s">
        <v>1580</v>
      </c>
      <c r="C521" s="88"/>
      <c r="D521" s="88"/>
      <c r="E521" s="88"/>
      <c r="F521" s="88" t="s">
        <v>57</v>
      </c>
      <c r="G521" s="87" t="s">
        <v>1581</v>
      </c>
      <c r="H521" s="87" t="s">
        <v>653</v>
      </c>
      <c r="I521" s="87" t="s">
        <v>397</v>
      </c>
      <c r="J521" s="87" t="s">
        <v>558</v>
      </c>
      <c r="K521" s="87" t="s">
        <v>549</v>
      </c>
      <c r="L521" s="87" t="s">
        <v>549</v>
      </c>
      <c r="M521" s="89">
        <v>11878</v>
      </c>
      <c r="N521" s="89">
        <v>11590</v>
      </c>
      <c r="O521" s="89">
        <v>162</v>
      </c>
      <c r="P521" s="90">
        <v>23630</v>
      </c>
      <c r="R521" s="91"/>
    </row>
    <row r="522" spans="1:18" ht="20.100000000000001" customHeight="1" x14ac:dyDescent="0.25">
      <c r="A522" s="87">
        <v>2653</v>
      </c>
      <c r="B522" s="87" t="s">
        <v>1582</v>
      </c>
      <c r="C522" s="88"/>
      <c r="D522" s="88"/>
      <c r="E522" s="88"/>
      <c r="F522" s="88" t="s">
        <v>57</v>
      </c>
      <c r="G522" s="87" t="s">
        <v>1583</v>
      </c>
      <c r="H522" s="87" t="s">
        <v>653</v>
      </c>
      <c r="I522" s="87" t="s">
        <v>397</v>
      </c>
      <c r="J522" s="87" t="s">
        <v>558</v>
      </c>
      <c r="K522" s="87" t="s">
        <v>549</v>
      </c>
      <c r="L522" s="87" t="s">
        <v>549</v>
      </c>
      <c r="M522" s="89">
        <v>4638</v>
      </c>
      <c r="N522" s="89">
        <v>2600</v>
      </c>
      <c r="O522" s="89">
        <v>204</v>
      </c>
      <c r="P522" s="90">
        <v>7442</v>
      </c>
      <c r="R522" s="91"/>
    </row>
    <row r="523" spans="1:18" ht="20.100000000000001" customHeight="1" x14ac:dyDescent="0.25">
      <c r="A523" s="87">
        <v>8470</v>
      </c>
      <c r="B523" s="87" t="s">
        <v>1584</v>
      </c>
      <c r="C523" s="88"/>
      <c r="D523" s="88"/>
      <c r="E523" s="88"/>
      <c r="F523" s="88" t="s">
        <v>57</v>
      </c>
      <c r="G523" s="87" t="s">
        <v>1585</v>
      </c>
      <c r="H523" s="87" t="s">
        <v>653</v>
      </c>
      <c r="I523" s="87" t="s">
        <v>397</v>
      </c>
      <c r="J523" s="87" t="s">
        <v>558</v>
      </c>
      <c r="K523" s="87" t="s">
        <v>549</v>
      </c>
      <c r="L523" s="87" t="s">
        <v>549</v>
      </c>
      <c r="M523" s="89">
        <v>57746</v>
      </c>
      <c r="N523" s="89">
        <v>37048</v>
      </c>
      <c r="O523" s="89">
        <v>83124</v>
      </c>
      <c r="P523" s="90">
        <v>177918</v>
      </c>
      <c r="R523" s="91"/>
    </row>
    <row r="524" spans="1:18" ht="20.100000000000001" customHeight="1" x14ac:dyDescent="0.25">
      <c r="A524" s="87">
        <v>2654</v>
      </c>
      <c r="B524" s="87" t="s">
        <v>1586</v>
      </c>
      <c r="C524" s="88"/>
      <c r="D524" s="88"/>
      <c r="E524" s="88"/>
      <c r="F524" s="88" t="s">
        <v>57</v>
      </c>
      <c r="G524" s="87" t="s">
        <v>1587</v>
      </c>
      <c r="H524" s="87" t="s">
        <v>653</v>
      </c>
      <c r="I524" s="87" t="s">
        <v>397</v>
      </c>
      <c r="J524" s="87" t="s">
        <v>558</v>
      </c>
      <c r="K524" s="87" t="s">
        <v>549</v>
      </c>
      <c r="L524" s="87" t="s">
        <v>549</v>
      </c>
      <c r="M524" s="89">
        <v>19520</v>
      </c>
      <c r="N524" s="89">
        <v>7550</v>
      </c>
      <c r="O524" s="89">
        <v>786</v>
      </c>
      <c r="P524" s="90">
        <v>27856</v>
      </c>
      <c r="R524" s="91"/>
    </row>
    <row r="525" spans="1:18" ht="20.100000000000001" customHeight="1" x14ac:dyDescent="0.25">
      <c r="A525" s="87">
        <v>2655</v>
      </c>
      <c r="B525" s="87" t="s">
        <v>1588</v>
      </c>
      <c r="C525" s="88"/>
      <c r="D525" s="88"/>
      <c r="E525" s="88"/>
      <c r="F525" s="88" t="s">
        <v>57</v>
      </c>
      <c r="G525" s="87" t="s">
        <v>1589</v>
      </c>
      <c r="H525" s="87" t="s">
        <v>653</v>
      </c>
      <c r="I525" s="87" t="s">
        <v>397</v>
      </c>
      <c r="J525" s="87" t="s">
        <v>558</v>
      </c>
      <c r="K525" s="87" t="s">
        <v>549</v>
      </c>
      <c r="L525" s="87" t="s">
        <v>549</v>
      </c>
      <c r="M525" s="89">
        <v>8042</v>
      </c>
      <c r="N525" s="89">
        <v>3356</v>
      </c>
      <c r="O525" s="89">
        <v>10</v>
      </c>
      <c r="P525" s="90">
        <v>11408</v>
      </c>
      <c r="R525" s="91"/>
    </row>
    <row r="526" spans="1:18" ht="20.100000000000001" customHeight="1" x14ac:dyDescent="0.25">
      <c r="A526" s="87">
        <v>2656</v>
      </c>
      <c r="B526" s="87" t="s">
        <v>1590</v>
      </c>
      <c r="C526" s="88"/>
      <c r="D526" s="88"/>
      <c r="E526" s="88"/>
      <c r="F526" s="88" t="s">
        <v>57</v>
      </c>
      <c r="G526" s="87" t="s">
        <v>1591</v>
      </c>
      <c r="H526" s="87" t="s">
        <v>653</v>
      </c>
      <c r="I526" s="87" t="s">
        <v>397</v>
      </c>
      <c r="J526" s="87" t="s">
        <v>558</v>
      </c>
      <c r="K526" s="87" t="s">
        <v>549</v>
      </c>
      <c r="L526" s="87" t="s">
        <v>549</v>
      </c>
      <c r="M526" s="89">
        <v>17840</v>
      </c>
      <c r="N526" s="89">
        <v>8658</v>
      </c>
      <c r="O526" s="89">
        <v>418</v>
      </c>
      <c r="P526" s="90">
        <v>26916</v>
      </c>
      <c r="R526" s="91"/>
    </row>
    <row r="527" spans="1:18" ht="20.100000000000001" customHeight="1" x14ac:dyDescent="0.25">
      <c r="A527" s="87">
        <v>2105</v>
      </c>
      <c r="B527" s="87" t="s">
        <v>1592</v>
      </c>
      <c r="C527" s="88"/>
      <c r="D527" s="88"/>
      <c r="E527" s="88"/>
      <c r="F527" s="88" t="s">
        <v>57</v>
      </c>
      <c r="G527" s="87" t="s">
        <v>1593</v>
      </c>
      <c r="H527" s="87" t="s">
        <v>653</v>
      </c>
      <c r="I527" s="87" t="s">
        <v>397</v>
      </c>
      <c r="J527" s="87" t="s">
        <v>558</v>
      </c>
      <c r="K527" s="87" t="s">
        <v>549</v>
      </c>
      <c r="L527" s="87" t="s">
        <v>549</v>
      </c>
      <c r="M527" s="89">
        <v>10096</v>
      </c>
      <c r="N527" s="89">
        <v>6016</v>
      </c>
      <c r="O527" s="89">
        <v>0</v>
      </c>
      <c r="P527" s="90">
        <v>16112</v>
      </c>
      <c r="R527" s="91"/>
    </row>
    <row r="528" spans="1:18" ht="20.100000000000001" customHeight="1" x14ac:dyDescent="0.25">
      <c r="A528" s="87">
        <v>2657</v>
      </c>
      <c r="B528" s="87" t="s">
        <v>1594</v>
      </c>
      <c r="C528" s="88"/>
      <c r="D528" s="88"/>
      <c r="E528" s="88"/>
      <c r="F528" s="88" t="s">
        <v>57</v>
      </c>
      <c r="G528" s="87" t="s">
        <v>1595</v>
      </c>
      <c r="H528" s="87" t="s">
        <v>653</v>
      </c>
      <c r="I528" s="87" t="s">
        <v>397</v>
      </c>
      <c r="J528" s="87" t="s">
        <v>558</v>
      </c>
      <c r="K528" s="87" t="s">
        <v>549</v>
      </c>
      <c r="L528" s="87" t="s">
        <v>549</v>
      </c>
      <c r="M528" s="89">
        <v>8754</v>
      </c>
      <c r="N528" s="89">
        <v>3974</v>
      </c>
      <c r="O528" s="89">
        <v>342</v>
      </c>
      <c r="P528" s="90">
        <v>13070</v>
      </c>
      <c r="R528" s="91"/>
    </row>
    <row r="529" spans="1:18" ht="20.100000000000001" customHeight="1" x14ac:dyDescent="0.25">
      <c r="A529" s="87">
        <v>2106</v>
      </c>
      <c r="B529" s="87" t="s">
        <v>1596</v>
      </c>
      <c r="C529" s="88"/>
      <c r="D529" s="88"/>
      <c r="E529" s="88"/>
      <c r="F529" s="88" t="s">
        <v>57</v>
      </c>
      <c r="G529" s="87" t="s">
        <v>1597</v>
      </c>
      <c r="H529" s="87" t="s">
        <v>653</v>
      </c>
      <c r="I529" s="87" t="s">
        <v>397</v>
      </c>
      <c r="J529" s="87" t="s">
        <v>558</v>
      </c>
      <c r="K529" s="87" t="s">
        <v>549</v>
      </c>
      <c r="L529" s="87" t="s">
        <v>549</v>
      </c>
      <c r="M529" s="89">
        <v>11582</v>
      </c>
      <c r="N529" s="89">
        <v>6152</v>
      </c>
      <c r="O529" s="89">
        <v>0</v>
      </c>
      <c r="P529" s="90">
        <v>17734</v>
      </c>
      <c r="R529" s="91"/>
    </row>
    <row r="530" spans="1:18" ht="20.100000000000001" customHeight="1" x14ac:dyDescent="0.25">
      <c r="A530" s="87">
        <v>2107</v>
      </c>
      <c r="B530" s="87" t="s">
        <v>1598</v>
      </c>
      <c r="C530" s="88"/>
      <c r="D530" s="88"/>
      <c r="E530" s="88"/>
      <c r="F530" s="88" t="s">
        <v>57</v>
      </c>
      <c r="G530" s="87" t="s">
        <v>1599</v>
      </c>
      <c r="H530" s="87" t="s">
        <v>653</v>
      </c>
      <c r="I530" s="87" t="s">
        <v>397</v>
      </c>
      <c r="J530" s="87" t="s">
        <v>558</v>
      </c>
      <c r="K530" s="87" t="s">
        <v>549</v>
      </c>
      <c r="L530" s="87" t="s">
        <v>549</v>
      </c>
      <c r="M530" s="89">
        <v>73402</v>
      </c>
      <c r="N530" s="89">
        <v>46222</v>
      </c>
      <c r="O530" s="89">
        <v>566</v>
      </c>
      <c r="P530" s="90">
        <v>120190</v>
      </c>
      <c r="R530" s="91"/>
    </row>
    <row r="531" spans="1:18" ht="20.100000000000001" customHeight="1" x14ac:dyDescent="0.25">
      <c r="A531" s="87">
        <v>2728</v>
      </c>
      <c r="B531" s="87" t="s">
        <v>1600</v>
      </c>
      <c r="C531" s="88"/>
      <c r="D531" s="88"/>
      <c r="E531" s="88"/>
      <c r="F531" s="88" t="s">
        <v>57</v>
      </c>
      <c r="G531" s="87" t="s">
        <v>1601</v>
      </c>
      <c r="H531" s="87" t="s">
        <v>653</v>
      </c>
      <c r="I531" s="87" t="s">
        <v>397</v>
      </c>
      <c r="J531" s="87" t="s">
        <v>558</v>
      </c>
      <c r="K531" s="87" t="s">
        <v>549</v>
      </c>
      <c r="L531" s="87" t="s">
        <v>549</v>
      </c>
      <c r="M531" s="89">
        <v>522560</v>
      </c>
      <c r="N531" s="89">
        <v>350714</v>
      </c>
      <c r="O531" s="89">
        <v>264426</v>
      </c>
      <c r="P531" s="90">
        <v>1137700</v>
      </c>
      <c r="R531" s="91"/>
    </row>
    <row r="532" spans="1:18" ht="20.100000000000001" customHeight="1" x14ac:dyDescent="0.25">
      <c r="A532" s="87">
        <v>5484</v>
      </c>
      <c r="B532" s="87" t="s">
        <v>1602</v>
      </c>
      <c r="C532" s="88"/>
      <c r="D532" s="88" t="s">
        <v>66</v>
      </c>
      <c r="E532" s="88"/>
      <c r="F532" s="88"/>
      <c r="G532" s="87" t="s">
        <v>249</v>
      </c>
      <c r="H532" s="87" t="s">
        <v>106</v>
      </c>
      <c r="I532" s="87" t="s">
        <v>249</v>
      </c>
      <c r="J532" s="87" t="s">
        <v>548</v>
      </c>
      <c r="K532" s="87" t="s">
        <v>549</v>
      </c>
      <c r="L532" s="87" t="s">
        <v>549</v>
      </c>
      <c r="M532" s="89">
        <v>349762</v>
      </c>
      <c r="N532" s="89">
        <v>695464</v>
      </c>
      <c r="O532" s="89">
        <v>607648</v>
      </c>
      <c r="P532" s="90">
        <v>1652874</v>
      </c>
      <c r="R532" s="91"/>
    </row>
    <row r="533" spans="1:18" ht="20.100000000000001" customHeight="1" x14ac:dyDescent="0.25">
      <c r="A533" s="87">
        <v>5416</v>
      </c>
      <c r="B533" s="87" t="s">
        <v>1603</v>
      </c>
      <c r="C533" s="88"/>
      <c r="D533" s="88" t="s">
        <v>66</v>
      </c>
      <c r="E533" s="88"/>
      <c r="F533" s="88"/>
      <c r="G533" s="87" t="s">
        <v>1604</v>
      </c>
      <c r="H533" s="87" t="s">
        <v>106</v>
      </c>
      <c r="I533" s="87" t="s">
        <v>249</v>
      </c>
      <c r="J533" s="87" t="s">
        <v>548</v>
      </c>
      <c r="K533" s="87" t="s">
        <v>549</v>
      </c>
      <c r="L533" s="87" t="s">
        <v>549</v>
      </c>
      <c r="M533" s="89">
        <v>11252494</v>
      </c>
      <c r="N533" s="89">
        <v>6775964</v>
      </c>
      <c r="O533" s="89">
        <v>1333200</v>
      </c>
      <c r="P533" s="90">
        <v>19361658</v>
      </c>
      <c r="R533" s="91"/>
    </row>
    <row r="534" spans="1:18" ht="20.100000000000001" customHeight="1" x14ac:dyDescent="0.25">
      <c r="A534" s="87">
        <v>5495</v>
      </c>
      <c r="B534" s="87" t="s">
        <v>1605</v>
      </c>
      <c r="C534" s="88"/>
      <c r="D534" s="88" t="s">
        <v>66</v>
      </c>
      <c r="E534" s="88"/>
      <c r="F534" s="88"/>
      <c r="G534" s="87" t="s">
        <v>1606</v>
      </c>
      <c r="H534" s="87" t="s">
        <v>106</v>
      </c>
      <c r="I534" s="87" t="s">
        <v>249</v>
      </c>
      <c r="J534" s="87" t="s">
        <v>548</v>
      </c>
      <c r="K534" s="87" t="s">
        <v>549</v>
      </c>
      <c r="L534" s="87" t="s">
        <v>549</v>
      </c>
      <c r="M534" s="89">
        <v>51158</v>
      </c>
      <c r="N534" s="89">
        <v>74602</v>
      </c>
      <c r="O534" s="89">
        <v>162644</v>
      </c>
      <c r="P534" s="90">
        <v>288404</v>
      </c>
      <c r="R534" s="91"/>
    </row>
    <row r="535" spans="1:18" ht="20.100000000000001" customHeight="1" x14ac:dyDescent="0.25">
      <c r="A535" s="87">
        <v>5491</v>
      </c>
      <c r="B535" s="87" t="s">
        <v>1607</v>
      </c>
      <c r="C535" s="88"/>
      <c r="D535" s="88" t="s">
        <v>66</v>
      </c>
      <c r="E535" s="88"/>
      <c r="F535" s="88"/>
      <c r="G535" s="87" t="s">
        <v>1608</v>
      </c>
      <c r="H535" s="87" t="s">
        <v>106</v>
      </c>
      <c r="I535" s="87" t="s">
        <v>249</v>
      </c>
      <c r="J535" s="87" t="s">
        <v>548</v>
      </c>
      <c r="K535" s="87" t="s">
        <v>549</v>
      </c>
      <c r="L535" s="87" t="s">
        <v>549</v>
      </c>
      <c r="M535" s="89">
        <v>601620</v>
      </c>
      <c r="N535" s="89">
        <v>1108554</v>
      </c>
      <c r="O535" s="89">
        <v>1361506</v>
      </c>
      <c r="P535" s="90">
        <v>3071680</v>
      </c>
      <c r="R535" s="91"/>
    </row>
    <row r="536" spans="1:18" ht="20.100000000000001" customHeight="1" x14ac:dyDescent="0.25">
      <c r="A536" s="87">
        <v>5408</v>
      </c>
      <c r="B536" s="87" t="s">
        <v>1609</v>
      </c>
      <c r="C536" s="88" t="s">
        <v>20</v>
      </c>
      <c r="D536" s="88"/>
      <c r="E536" s="88"/>
      <c r="F536" s="88"/>
      <c r="G536" s="87" t="s">
        <v>1610</v>
      </c>
      <c r="H536" s="87" t="s">
        <v>84</v>
      </c>
      <c r="I536" s="87" t="s">
        <v>1611</v>
      </c>
      <c r="J536" s="87" t="s">
        <v>548</v>
      </c>
      <c r="K536" s="87" t="s">
        <v>549</v>
      </c>
      <c r="L536" s="87" t="s">
        <v>638</v>
      </c>
      <c r="M536" s="89">
        <v>314494</v>
      </c>
      <c r="N536" s="89">
        <v>360276</v>
      </c>
      <c r="O536" s="89">
        <v>596646</v>
      </c>
      <c r="P536" s="90">
        <v>1271416</v>
      </c>
      <c r="R536" s="91"/>
    </row>
    <row r="537" spans="1:18" ht="20.100000000000001" customHeight="1" x14ac:dyDescent="0.25">
      <c r="A537" s="87">
        <v>5382</v>
      </c>
      <c r="B537" s="87" t="s">
        <v>1612</v>
      </c>
      <c r="C537" s="88" t="s">
        <v>20</v>
      </c>
      <c r="D537" s="88"/>
      <c r="E537" s="88"/>
      <c r="F537" s="88"/>
      <c r="G537" s="87" t="s">
        <v>1613</v>
      </c>
      <c r="H537" s="87" t="s">
        <v>84</v>
      </c>
      <c r="I537" s="87" t="s">
        <v>1611</v>
      </c>
      <c r="J537" s="87" t="s">
        <v>548</v>
      </c>
      <c r="K537" s="87" t="s">
        <v>549</v>
      </c>
      <c r="L537" s="87" t="s">
        <v>638</v>
      </c>
      <c r="M537" s="89">
        <v>76638</v>
      </c>
      <c r="N537" s="89">
        <v>91876</v>
      </c>
      <c r="O537" s="89">
        <v>113456</v>
      </c>
      <c r="P537" s="90">
        <v>281970</v>
      </c>
      <c r="R537" s="91"/>
    </row>
    <row r="538" spans="1:18" ht="20.100000000000001" customHeight="1" x14ac:dyDescent="0.25">
      <c r="A538" s="87">
        <v>5355</v>
      </c>
      <c r="B538" s="87" t="s">
        <v>1614</v>
      </c>
      <c r="C538" s="88" t="s">
        <v>20</v>
      </c>
      <c r="D538" s="88"/>
      <c r="E538" s="88"/>
      <c r="F538" s="88"/>
      <c r="G538" s="87" t="s">
        <v>1615</v>
      </c>
      <c r="H538" s="87" t="s">
        <v>84</v>
      </c>
      <c r="I538" s="87" t="s">
        <v>1611</v>
      </c>
      <c r="J538" s="87" t="s">
        <v>548</v>
      </c>
      <c r="K538" s="87" t="s">
        <v>549</v>
      </c>
      <c r="L538" s="87" t="s">
        <v>638</v>
      </c>
      <c r="M538" s="89">
        <v>5160440</v>
      </c>
      <c r="N538" s="89">
        <v>8081240</v>
      </c>
      <c r="O538" s="89">
        <v>9364568</v>
      </c>
      <c r="P538" s="90">
        <v>22606248</v>
      </c>
      <c r="R538" s="91"/>
    </row>
    <row r="539" spans="1:18" ht="20.100000000000001" customHeight="1" x14ac:dyDescent="0.25">
      <c r="A539" s="87">
        <v>5419</v>
      </c>
      <c r="B539" s="87" t="s">
        <v>1616</v>
      </c>
      <c r="C539" s="88" t="s">
        <v>20</v>
      </c>
      <c r="D539" s="88"/>
      <c r="E539" s="88"/>
      <c r="F539" s="88"/>
      <c r="G539" s="87" t="s">
        <v>1617</v>
      </c>
      <c r="H539" s="87" t="s">
        <v>84</v>
      </c>
      <c r="I539" s="87" t="s">
        <v>1611</v>
      </c>
      <c r="J539" s="87" t="s">
        <v>548</v>
      </c>
      <c r="K539" s="87" t="s">
        <v>549</v>
      </c>
      <c r="L539" s="87" t="s">
        <v>638</v>
      </c>
      <c r="M539" s="89">
        <v>105484</v>
      </c>
      <c r="N539" s="89">
        <v>106210</v>
      </c>
      <c r="O539" s="89">
        <v>205866</v>
      </c>
      <c r="P539" s="90">
        <v>417560</v>
      </c>
      <c r="R539" s="91"/>
    </row>
    <row r="540" spans="1:18" ht="20.100000000000001" customHeight="1" x14ac:dyDescent="0.25">
      <c r="A540" s="87">
        <v>5428</v>
      </c>
      <c r="B540" s="87" t="s">
        <v>1618</v>
      </c>
      <c r="C540" s="88" t="s">
        <v>20</v>
      </c>
      <c r="D540" s="88"/>
      <c r="E540" s="88"/>
      <c r="F540" s="88"/>
      <c r="G540" s="87" t="s">
        <v>1619</v>
      </c>
      <c r="H540" s="87" t="s">
        <v>84</v>
      </c>
      <c r="I540" s="87" t="s">
        <v>1611</v>
      </c>
      <c r="J540" s="87" t="s">
        <v>548</v>
      </c>
      <c r="K540" s="87" t="s">
        <v>549</v>
      </c>
      <c r="L540" s="87" t="s">
        <v>638</v>
      </c>
      <c r="M540" s="89">
        <v>577046</v>
      </c>
      <c r="N540" s="89">
        <v>928138</v>
      </c>
      <c r="O540" s="89">
        <v>1978198</v>
      </c>
      <c r="P540" s="90">
        <v>3483382</v>
      </c>
      <c r="R540" s="91"/>
    </row>
    <row r="541" spans="1:18" ht="20.100000000000001" customHeight="1" x14ac:dyDescent="0.25">
      <c r="A541" s="87">
        <v>5376</v>
      </c>
      <c r="B541" s="87" t="s">
        <v>1620</v>
      </c>
      <c r="C541" s="88" t="s">
        <v>20</v>
      </c>
      <c r="D541" s="88"/>
      <c r="E541" s="88"/>
      <c r="F541" s="88"/>
      <c r="G541" s="87" t="s">
        <v>1621</v>
      </c>
      <c r="H541" s="87" t="s">
        <v>84</v>
      </c>
      <c r="I541" s="87" t="s">
        <v>1611</v>
      </c>
      <c r="J541" s="87" t="s">
        <v>944</v>
      </c>
      <c r="K541" s="87" t="s">
        <v>549</v>
      </c>
      <c r="L541" s="87" t="s">
        <v>638</v>
      </c>
      <c r="M541" s="89">
        <v>940078</v>
      </c>
      <c r="N541" s="89">
        <v>1462854</v>
      </c>
      <c r="O541" s="89">
        <v>1959620</v>
      </c>
      <c r="P541" s="90">
        <v>4362552</v>
      </c>
      <c r="R541" s="91"/>
    </row>
    <row r="542" spans="1:18" ht="20.100000000000001" customHeight="1" x14ac:dyDescent="0.25">
      <c r="A542" s="87">
        <v>5379</v>
      </c>
      <c r="B542" s="87" t="s">
        <v>1622</v>
      </c>
      <c r="C542" s="88" t="s">
        <v>20</v>
      </c>
      <c r="D542" s="88"/>
      <c r="E542" s="88"/>
      <c r="F542" s="88"/>
      <c r="G542" s="87" t="s">
        <v>1623</v>
      </c>
      <c r="H542" s="87" t="s">
        <v>84</v>
      </c>
      <c r="I542" s="87" t="s">
        <v>1611</v>
      </c>
      <c r="J542" s="87" t="s">
        <v>548</v>
      </c>
      <c r="K542" s="87" t="s">
        <v>549</v>
      </c>
      <c r="L542" s="87" t="s">
        <v>638</v>
      </c>
      <c r="M542" s="89">
        <v>681930</v>
      </c>
      <c r="N542" s="89">
        <v>1064136</v>
      </c>
      <c r="O542" s="89">
        <v>1283210</v>
      </c>
      <c r="P542" s="90">
        <v>3029276</v>
      </c>
      <c r="R542" s="91"/>
    </row>
    <row r="543" spans="1:18" ht="20.100000000000001" customHeight="1" x14ac:dyDescent="0.25">
      <c r="A543" s="87">
        <v>5430</v>
      </c>
      <c r="B543" s="87" t="s">
        <v>1624</v>
      </c>
      <c r="C543" s="88" t="s">
        <v>20</v>
      </c>
      <c r="D543" s="88"/>
      <c r="E543" s="88"/>
      <c r="F543" s="88"/>
      <c r="G543" s="87" t="s">
        <v>1625</v>
      </c>
      <c r="H543" s="87" t="s">
        <v>84</v>
      </c>
      <c r="I543" s="87" t="s">
        <v>1611</v>
      </c>
      <c r="J543" s="87" t="s">
        <v>548</v>
      </c>
      <c r="K543" s="87" t="s">
        <v>549</v>
      </c>
      <c r="L543" s="87" t="s">
        <v>638</v>
      </c>
      <c r="M543" s="89">
        <v>167024</v>
      </c>
      <c r="N543" s="89">
        <v>160930</v>
      </c>
      <c r="O543" s="89">
        <v>281404</v>
      </c>
      <c r="P543" s="90">
        <v>609358</v>
      </c>
      <c r="R543" s="91"/>
    </row>
    <row r="544" spans="1:18" ht="20.100000000000001" customHeight="1" x14ac:dyDescent="0.25">
      <c r="A544" s="87">
        <v>5431</v>
      </c>
      <c r="B544" s="87" t="s">
        <v>1626</v>
      </c>
      <c r="C544" s="88" t="s">
        <v>20</v>
      </c>
      <c r="D544" s="88"/>
      <c r="E544" s="88"/>
      <c r="F544" s="88"/>
      <c r="G544" s="87" t="s">
        <v>1627</v>
      </c>
      <c r="H544" s="87" t="s">
        <v>84</v>
      </c>
      <c r="I544" s="87" t="s">
        <v>1611</v>
      </c>
      <c r="J544" s="87" t="s">
        <v>548</v>
      </c>
      <c r="K544" s="87" t="s">
        <v>549</v>
      </c>
      <c r="L544" s="87" t="s">
        <v>638</v>
      </c>
      <c r="M544" s="89">
        <v>53258</v>
      </c>
      <c r="N544" s="89">
        <v>46490</v>
      </c>
      <c r="O544" s="89">
        <v>122362</v>
      </c>
      <c r="P544" s="90">
        <v>222110</v>
      </c>
      <c r="R544" s="91"/>
    </row>
    <row r="545" spans="1:18" ht="20.100000000000001" customHeight="1" x14ac:dyDescent="0.25">
      <c r="A545" s="87">
        <v>5432</v>
      </c>
      <c r="B545" s="87" t="s">
        <v>1628</v>
      </c>
      <c r="C545" s="88" t="s">
        <v>20</v>
      </c>
      <c r="D545" s="88"/>
      <c r="E545" s="88"/>
      <c r="F545" s="88"/>
      <c r="G545" s="87" t="s">
        <v>1629</v>
      </c>
      <c r="H545" s="87" t="s">
        <v>84</v>
      </c>
      <c r="I545" s="87" t="s">
        <v>1611</v>
      </c>
      <c r="J545" s="87" t="s">
        <v>548</v>
      </c>
      <c r="K545" s="87" t="s">
        <v>549</v>
      </c>
      <c r="L545" s="87" t="s">
        <v>638</v>
      </c>
      <c r="M545" s="89">
        <v>81238</v>
      </c>
      <c r="N545" s="89">
        <v>90992</v>
      </c>
      <c r="O545" s="89">
        <v>166062</v>
      </c>
      <c r="P545" s="90">
        <v>338292</v>
      </c>
      <c r="R545" s="91"/>
    </row>
    <row r="546" spans="1:18" ht="20.100000000000001" customHeight="1" x14ac:dyDescent="0.25">
      <c r="A546" s="87">
        <v>5433</v>
      </c>
      <c r="B546" s="87" t="s">
        <v>1630</v>
      </c>
      <c r="C546" s="88" t="s">
        <v>20</v>
      </c>
      <c r="D546" s="88"/>
      <c r="E546" s="88"/>
      <c r="F546" s="88"/>
      <c r="G546" s="87" t="s">
        <v>1631</v>
      </c>
      <c r="H546" s="87" t="s">
        <v>84</v>
      </c>
      <c r="I546" s="87" t="s">
        <v>1611</v>
      </c>
      <c r="J546" s="87" t="s">
        <v>548</v>
      </c>
      <c r="K546" s="87" t="s">
        <v>549</v>
      </c>
      <c r="L546" s="87" t="s">
        <v>638</v>
      </c>
      <c r="M546" s="89">
        <v>218456</v>
      </c>
      <c r="N546" s="89">
        <v>307056</v>
      </c>
      <c r="O546" s="89">
        <v>483204</v>
      </c>
      <c r="P546" s="90">
        <v>1008716</v>
      </c>
      <c r="R546" s="91"/>
    </row>
    <row r="547" spans="1:18" ht="20.100000000000001" customHeight="1" x14ac:dyDescent="0.25">
      <c r="A547" s="87">
        <v>5434</v>
      </c>
      <c r="B547" s="87" t="s">
        <v>1632</v>
      </c>
      <c r="C547" s="88" t="s">
        <v>20</v>
      </c>
      <c r="D547" s="88"/>
      <c r="E547" s="88"/>
      <c r="F547" s="88"/>
      <c r="G547" s="87" t="s">
        <v>1633</v>
      </c>
      <c r="H547" s="87" t="s">
        <v>84</v>
      </c>
      <c r="I547" s="87" t="s">
        <v>1611</v>
      </c>
      <c r="J547" s="87" t="s">
        <v>548</v>
      </c>
      <c r="K547" s="87" t="s">
        <v>549</v>
      </c>
      <c r="L547" s="87" t="s">
        <v>638</v>
      </c>
      <c r="M547" s="89">
        <v>329706</v>
      </c>
      <c r="N547" s="89">
        <v>492552</v>
      </c>
      <c r="O547" s="89">
        <v>712296</v>
      </c>
      <c r="P547" s="90">
        <v>1534554</v>
      </c>
      <c r="R547" s="91"/>
    </row>
    <row r="548" spans="1:18" ht="20.100000000000001" customHeight="1" x14ac:dyDescent="0.25">
      <c r="A548" s="87">
        <v>5410</v>
      </c>
      <c r="B548" s="87" t="s">
        <v>1634</v>
      </c>
      <c r="C548" s="88" t="s">
        <v>20</v>
      </c>
      <c r="D548" s="88"/>
      <c r="E548" s="88"/>
      <c r="F548" s="88"/>
      <c r="G548" s="87" t="s">
        <v>1635</v>
      </c>
      <c r="H548" s="87" t="s">
        <v>84</v>
      </c>
      <c r="I548" s="87" t="s">
        <v>1611</v>
      </c>
      <c r="J548" s="87" t="s">
        <v>548</v>
      </c>
      <c r="K548" s="87" t="s">
        <v>549</v>
      </c>
      <c r="L548" s="87" t="s">
        <v>638</v>
      </c>
      <c r="M548" s="89">
        <v>324574</v>
      </c>
      <c r="N548" s="89">
        <v>263564</v>
      </c>
      <c r="O548" s="89">
        <v>543396</v>
      </c>
      <c r="P548" s="90">
        <v>1131534</v>
      </c>
      <c r="R548" s="91"/>
    </row>
    <row r="549" spans="1:18" ht="20.100000000000001" customHeight="1" x14ac:dyDescent="0.25">
      <c r="A549" s="87">
        <v>5388</v>
      </c>
      <c r="B549" s="87" t="s">
        <v>1636</v>
      </c>
      <c r="C549" s="88" t="s">
        <v>20</v>
      </c>
      <c r="D549" s="88"/>
      <c r="E549" s="88"/>
      <c r="F549" s="88"/>
      <c r="G549" s="87" t="s">
        <v>1637</v>
      </c>
      <c r="H549" s="87" t="s">
        <v>84</v>
      </c>
      <c r="I549" s="87" t="s">
        <v>1611</v>
      </c>
      <c r="J549" s="87" t="s">
        <v>548</v>
      </c>
      <c r="K549" s="87" t="s">
        <v>549</v>
      </c>
      <c r="L549" s="87" t="s">
        <v>638</v>
      </c>
      <c r="M549" s="89">
        <v>600026</v>
      </c>
      <c r="N549" s="89">
        <v>1011768</v>
      </c>
      <c r="O549" s="89">
        <v>1779010</v>
      </c>
      <c r="P549" s="90">
        <v>3390804</v>
      </c>
      <c r="R549" s="91"/>
    </row>
    <row r="550" spans="1:18" ht="20.100000000000001" customHeight="1" x14ac:dyDescent="0.25">
      <c r="A550" s="87">
        <v>5392</v>
      </c>
      <c r="B550" s="87" t="s">
        <v>1638</v>
      </c>
      <c r="C550" s="88" t="s">
        <v>20</v>
      </c>
      <c r="D550" s="88"/>
      <c r="E550" s="88"/>
      <c r="F550" s="88"/>
      <c r="G550" s="87" t="s">
        <v>1639</v>
      </c>
      <c r="H550" s="87" t="s">
        <v>84</v>
      </c>
      <c r="I550" s="87" t="s">
        <v>1611</v>
      </c>
      <c r="J550" s="87" t="s">
        <v>548</v>
      </c>
      <c r="K550" s="87" t="s">
        <v>549</v>
      </c>
      <c r="L550" s="87" t="s">
        <v>638</v>
      </c>
      <c r="M550" s="89">
        <v>176308</v>
      </c>
      <c r="N550" s="89">
        <v>188408</v>
      </c>
      <c r="O550" s="89">
        <v>262344</v>
      </c>
      <c r="P550" s="90">
        <v>627060</v>
      </c>
      <c r="R550" s="91"/>
    </row>
    <row r="551" spans="1:18" ht="20.100000000000001" customHeight="1" x14ac:dyDescent="0.25">
      <c r="A551" s="87">
        <v>5411</v>
      </c>
      <c r="B551" s="87" t="s">
        <v>1640</v>
      </c>
      <c r="C551" s="88" t="s">
        <v>20</v>
      </c>
      <c r="D551" s="88"/>
      <c r="E551" s="88"/>
      <c r="F551" s="88"/>
      <c r="G551" s="87" t="s">
        <v>1641</v>
      </c>
      <c r="H551" s="87" t="s">
        <v>84</v>
      </c>
      <c r="I551" s="87" t="s">
        <v>1611</v>
      </c>
      <c r="J551" s="87" t="s">
        <v>944</v>
      </c>
      <c r="K551" s="87" t="s">
        <v>549</v>
      </c>
      <c r="L551" s="87" t="s">
        <v>638</v>
      </c>
      <c r="M551" s="89">
        <v>1254672</v>
      </c>
      <c r="N551" s="89">
        <v>2190876</v>
      </c>
      <c r="O551" s="89">
        <v>2086894</v>
      </c>
      <c r="P551" s="90">
        <v>5532442</v>
      </c>
      <c r="R551" s="91"/>
    </row>
    <row r="552" spans="1:18" ht="20.100000000000001" customHeight="1" x14ac:dyDescent="0.25">
      <c r="A552" s="87">
        <v>5441</v>
      </c>
      <c r="B552" s="87" t="s">
        <v>1642</v>
      </c>
      <c r="C552" s="88" t="s">
        <v>20</v>
      </c>
      <c r="D552" s="88"/>
      <c r="E552" s="88"/>
      <c r="F552" s="88"/>
      <c r="G552" s="87" t="s">
        <v>1643</v>
      </c>
      <c r="H552" s="87" t="s">
        <v>84</v>
      </c>
      <c r="I552" s="87" t="s">
        <v>1611</v>
      </c>
      <c r="J552" s="87" t="s">
        <v>548</v>
      </c>
      <c r="K552" s="87" t="s">
        <v>549</v>
      </c>
      <c r="L552" s="87" t="s">
        <v>638</v>
      </c>
      <c r="M552" s="89">
        <v>76862</v>
      </c>
      <c r="N552" s="89">
        <v>81210</v>
      </c>
      <c r="O552" s="89">
        <v>143172</v>
      </c>
      <c r="P552" s="90">
        <v>301244</v>
      </c>
      <c r="R552" s="91"/>
    </row>
    <row r="553" spans="1:18" ht="20.100000000000001" customHeight="1" x14ac:dyDescent="0.25">
      <c r="A553" s="87">
        <v>1430</v>
      </c>
      <c r="B553" s="87" t="s">
        <v>1644</v>
      </c>
      <c r="C553" s="88"/>
      <c r="D553" s="88"/>
      <c r="E553" s="88" t="s">
        <v>601</v>
      </c>
      <c r="F553" s="88" t="s">
        <v>57</v>
      </c>
      <c r="G553" s="87" t="s">
        <v>1645</v>
      </c>
      <c r="H553" s="87" t="s">
        <v>632</v>
      </c>
      <c r="I553" s="87" t="s">
        <v>313</v>
      </c>
      <c r="J553" s="87" t="s">
        <v>623</v>
      </c>
      <c r="K553" s="87" t="s">
        <v>549</v>
      </c>
      <c r="L553" s="87" t="s">
        <v>549</v>
      </c>
      <c r="M553" s="89">
        <v>171344</v>
      </c>
      <c r="N553" s="89">
        <v>178224</v>
      </c>
      <c r="O553" s="89">
        <v>284916</v>
      </c>
      <c r="P553" s="90">
        <v>634484</v>
      </c>
      <c r="R553" s="91"/>
    </row>
    <row r="554" spans="1:18" ht="20.100000000000001" customHeight="1" x14ac:dyDescent="0.25">
      <c r="A554" s="87">
        <v>1390</v>
      </c>
      <c r="B554" s="87" t="s">
        <v>1646</v>
      </c>
      <c r="C554" s="88"/>
      <c r="D554" s="88"/>
      <c r="E554" s="88" t="s">
        <v>601</v>
      </c>
      <c r="F554" s="88" t="s">
        <v>57</v>
      </c>
      <c r="G554" s="87" t="s">
        <v>1647</v>
      </c>
      <c r="H554" s="87" t="s">
        <v>632</v>
      </c>
      <c r="I554" s="87" t="s">
        <v>313</v>
      </c>
      <c r="J554" s="87" t="s">
        <v>623</v>
      </c>
      <c r="K554" s="87" t="s">
        <v>549</v>
      </c>
      <c r="L554" s="87" t="s">
        <v>549</v>
      </c>
      <c r="M554" s="89">
        <v>499706</v>
      </c>
      <c r="N554" s="89">
        <v>594084</v>
      </c>
      <c r="O554" s="89">
        <v>680068</v>
      </c>
      <c r="P554" s="90">
        <v>1773858</v>
      </c>
      <c r="R554" s="91"/>
    </row>
    <row r="555" spans="1:18" ht="20.100000000000001" customHeight="1" x14ac:dyDescent="0.25">
      <c r="A555" s="87">
        <v>1391</v>
      </c>
      <c r="B555" s="87" t="s">
        <v>1648</v>
      </c>
      <c r="C555" s="88"/>
      <c r="D555" s="88"/>
      <c r="E555" s="88" t="s">
        <v>601</v>
      </c>
      <c r="F555" s="88" t="s">
        <v>57</v>
      </c>
      <c r="G555" s="87" t="s">
        <v>1649</v>
      </c>
      <c r="H555" s="87" t="s">
        <v>632</v>
      </c>
      <c r="I555" s="87" t="s">
        <v>313</v>
      </c>
      <c r="J555" s="87" t="s">
        <v>623</v>
      </c>
      <c r="K555" s="87" t="s">
        <v>549</v>
      </c>
      <c r="L555" s="87" t="s">
        <v>549</v>
      </c>
      <c r="M555" s="89">
        <v>580798</v>
      </c>
      <c r="N555" s="89">
        <v>789084</v>
      </c>
      <c r="O555" s="89">
        <v>620194</v>
      </c>
      <c r="P555" s="90">
        <v>1990076</v>
      </c>
      <c r="R555" s="91"/>
    </row>
    <row r="556" spans="1:18" ht="20.100000000000001" customHeight="1" x14ac:dyDescent="0.25">
      <c r="A556" s="87">
        <v>1393</v>
      </c>
      <c r="B556" s="87" t="s">
        <v>1650</v>
      </c>
      <c r="C556" s="88"/>
      <c r="D556" s="88"/>
      <c r="E556" s="88" t="s">
        <v>601</v>
      </c>
      <c r="F556" s="88" t="s">
        <v>57</v>
      </c>
      <c r="G556" s="87" t="s">
        <v>1651</v>
      </c>
      <c r="H556" s="87" t="s">
        <v>632</v>
      </c>
      <c r="I556" s="87" t="s">
        <v>313</v>
      </c>
      <c r="J556" s="87" t="s">
        <v>623</v>
      </c>
      <c r="K556" s="87" t="s">
        <v>549</v>
      </c>
      <c r="L556" s="87" t="s">
        <v>549</v>
      </c>
      <c r="M556" s="89">
        <v>247756</v>
      </c>
      <c r="N556" s="89">
        <v>305644</v>
      </c>
      <c r="O556" s="89">
        <v>306766</v>
      </c>
      <c r="P556" s="90">
        <v>860166</v>
      </c>
      <c r="R556" s="91"/>
    </row>
    <row r="557" spans="1:18" ht="20.100000000000001" customHeight="1" x14ac:dyDescent="0.25">
      <c r="A557" s="87">
        <v>7877</v>
      </c>
      <c r="B557" s="87" t="s">
        <v>1652</v>
      </c>
      <c r="C557" s="88"/>
      <c r="D557" s="88" t="s">
        <v>66</v>
      </c>
      <c r="E557" s="88"/>
      <c r="F557" s="88"/>
      <c r="G557" s="87" t="s">
        <v>198</v>
      </c>
      <c r="H557" s="87" t="s">
        <v>102</v>
      </c>
      <c r="I557" s="87" t="s">
        <v>198</v>
      </c>
      <c r="J557" s="87" t="s">
        <v>703</v>
      </c>
      <c r="K557" s="87" t="s">
        <v>549</v>
      </c>
      <c r="L557" s="87" t="s">
        <v>549</v>
      </c>
      <c r="M557" s="89">
        <v>648384</v>
      </c>
      <c r="N557" s="89">
        <v>1362640</v>
      </c>
      <c r="O557" s="89">
        <v>258950</v>
      </c>
      <c r="P557" s="90">
        <v>2269974</v>
      </c>
      <c r="R557" s="91"/>
    </row>
    <row r="558" spans="1:18" ht="20.100000000000001" customHeight="1" x14ac:dyDescent="0.25">
      <c r="A558" s="87">
        <v>7897</v>
      </c>
      <c r="B558" s="87" t="s">
        <v>1653</v>
      </c>
      <c r="C558" s="88"/>
      <c r="D558" s="88" t="s">
        <v>66</v>
      </c>
      <c r="E558" s="88"/>
      <c r="F558" s="88"/>
      <c r="G558" s="87" t="s">
        <v>1654</v>
      </c>
      <c r="H558" s="87" t="s">
        <v>102</v>
      </c>
      <c r="I558" s="87" t="s">
        <v>198</v>
      </c>
      <c r="J558" s="87" t="s">
        <v>558</v>
      </c>
      <c r="K558" s="87" t="s">
        <v>549</v>
      </c>
      <c r="L558" s="87" t="s">
        <v>549</v>
      </c>
      <c r="M558" s="89">
        <v>23660</v>
      </c>
      <c r="N558" s="89">
        <v>23348</v>
      </c>
      <c r="O558" s="89">
        <v>12102</v>
      </c>
      <c r="P558" s="90">
        <v>59110</v>
      </c>
      <c r="R558" s="91"/>
    </row>
    <row r="559" spans="1:18" ht="20.100000000000001" customHeight="1" x14ac:dyDescent="0.25">
      <c r="A559" s="87">
        <v>7895</v>
      </c>
      <c r="B559" s="87" t="s">
        <v>1655</v>
      </c>
      <c r="C559" s="88"/>
      <c r="D559" s="88" t="s">
        <v>66</v>
      </c>
      <c r="E559" s="88"/>
      <c r="F559" s="88"/>
      <c r="G559" s="87" t="s">
        <v>1656</v>
      </c>
      <c r="H559" s="87" t="s">
        <v>102</v>
      </c>
      <c r="I559" s="87" t="s">
        <v>198</v>
      </c>
      <c r="J559" s="87" t="s">
        <v>558</v>
      </c>
      <c r="K559" s="87" t="s">
        <v>549</v>
      </c>
      <c r="L559" s="87" t="s">
        <v>549</v>
      </c>
      <c r="M559" s="89">
        <v>13330</v>
      </c>
      <c r="N559" s="89">
        <v>10752</v>
      </c>
      <c r="O559" s="89">
        <v>9268</v>
      </c>
      <c r="P559" s="90">
        <v>33350</v>
      </c>
      <c r="R559" s="91"/>
    </row>
    <row r="560" spans="1:18" ht="20.100000000000001" customHeight="1" x14ac:dyDescent="0.25">
      <c r="A560" s="87">
        <v>7521</v>
      </c>
      <c r="B560" s="87" t="s">
        <v>1657</v>
      </c>
      <c r="C560" s="88"/>
      <c r="D560" s="88" t="s">
        <v>66</v>
      </c>
      <c r="E560" s="88"/>
      <c r="F560" s="88"/>
      <c r="G560" s="87" t="s">
        <v>1658</v>
      </c>
      <c r="H560" s="87" t="s">
        <v>102</v>
      </c>
      <c r="I560" s="87" t="s">
        <v>198</v>
      </c>
      <c r="J560" s="87" t="s">
        <v>558</v>
      </c>
      <c r="K560" s="87" t="s">
        <v>549</v>
      </c>
      <c r="L560" s="87" t="s">
        <v>549</v>
      </c>
      <c r="M560" s="89">
        <v>22</v>
      </c>
      <c r="N560" s="89">
        <v>8</v>
      </c>
      <c r="O560" s="89">
        <v>0</v>
      </c>
      <c r="P560" s="90">
        <v>30</v>
      </c>
      <c r="R560" s="91"/>
    </row>
    <row r="561" spans="1:18" ht="20.100000000000001" customHeight="1" x14ac:dyDescent="0.25">
      <c r="A561" s="87">
        <v>5101</v>
      </c>
      <c r="B561" s="87" t="s">
        <v>1659</v>
      </c>
      <c r="C561" s="88" t="s">
        <v>20</v>
      </c>
      <c r="D561" s="88"/>
      <c r="E561" s="88"/>
      <c r="F561" s="88"/>
      <c r="G561" s="87" t="s">
        <v>155</v>
      </c>
      <c r="H561" s="87" t="s">
        <v>106</v>
      </c>
      <c r="I561" s="87" t="s">
        <v>155</v>
      </c>
      <c r="J561" s="87" t="s">
        <v>605</v>
      </c>
      <c r="K561" s="87" t="s">
        <v>549</v>
      </c>
      <c r="L561" s="87" t="s">
        <v>549</v>
      </c>
      <c r="M561" s="89">
        <v>880880</v>
      </c>
      <c r="N561" s="89">
        <v>1440050</v>
      </c>
      <c r="O561" s="89">
        <v>1587228</v>
      </c>
      <c r="P561" s="90">
        <v>3908158</v>
      </c>
      <c r="R561" s="91"/>
    </row>
    <row r="562" spans="1:18" ht="20.100000000000001" customHeight="1" x14ac:dyDescent="0.25">
      <c r="A562" s="87">
        <v>5566</v>
      </c>
      <c r="B562" s="87" t="s">
        <v>1660</v>
      </c>
      <c r="C562" s="88" t="s">
        <v>20</v>
      </c>
      <c r="D562" s="88"/>
      <c r="E562" s="88"/>
      <c r="F562" s="88"/>
      <c r="G562" s="87" t="s">
        <v>1661</v>
      </c>
      <c r="H562" s="87" t="s">
        <v>106</v>
      </c>
      <c r="I562" s="87" t="s">
        <v>155</v>
      </c>
      <c r="J562" s="87" t="s">
        <v>605</v>
      </c>
      <c r="K562" s="87" t="s">
        <v>549</v>
      </c>
      <c r="L562" s="87" t="s">
        <v>549</v>
      </c>
      <c r="M562" s="89">
        <v>481046</v>
      </c>
      <c r="N562" s="89">
        <v>816744</v>
      </c>
      <c r="O562" s="89">
        <v>548748</v>
      </c>
      <c r="P562" s="90">
        <v>1846538</v>
      </c>
      <c r="R562" s="91"/>
    </row>
    <row r="563" spans="1:18" ht="20.100000000000001" customHeight="1" x14ac:dyDescent="0.25">
      <c r="A563" s="87">
        <v>5105</v>
      </c>
      <c r="B563" s="87" t="s">
        <v>1662</v>
      </c>
      <c r="C563" s="88" t="s">
        <v>20</v>
      </c>
      <c r="D563" s="88"/>
      <c r="E563" s="88"/>
      <c r="F563" s="88"/>
      <c r="G563" s="87" t="s">
        <v>1663</v>
      </c>
      <c r="H563" s="87" t="s">
        <v>106</v>
      </c>
      <c r="I563" s="87" t="s">
        <v>155</v>
      </c>
      <c r="J563" s="87" t="s">
        <v>605</v>
      </c>
      <c r="K563" s="87" t="s">
        <v>549</v>
      </c>
      <c r="L563" s="87" t="s">
        <v>549</v>
      </c>
      <c r="M563" s="89">
        <v>33046</v>
      </c>
      <c r="N563" s="89">
        <v>55088</v>
      </c>
      <c r="O563" s="89">
        <v>122342</v>
      </c>
      <c r="P563" s="90">
        <v>210476</v>
      </c>
      <c r="R563" s="91"/>
    </row>
    <row r="564" spans="1:18" ht="20.100000000000001" customHeight="1" x14ac:dyDescent="0.25">
      <c r="A564" s="87">
        <v>5138</v>
      </c>
      <c r="B564" s="87" t="s">
        <v>1664</v>
      </c>
      <c r="C564" s="88" t="s">
        <v>20</v>
      </c>
      <c r="D564" s="88"/>
      <c r="E564" s="88"/>
      <c r="F564" s="88"/>
      <c r="G564" s="87" t="s">
        <v>1665</v>
      </c>
      <c r="H564" s="87" t="s">
        <v>106</v>
      </c>
      <c r="I564" s="87" t="s">
        <v>155</v>
      </c>
      <c r="J564" s="87" t="s">
        <v>605</v>
      </c>
      <c r="K564" s="87" t="s">
        <v>549</v>
      </c>
      <c r="L564" s="87" t="s">
        <v>549</v>
      </c>
      <c r="M564" s="89">
        <v>182114</v>
      </c>
      <c r="N564" s="89">
        <v>265552</v>
      </c>
      <c r="O564" s="89">
        <v>719262</v>
      </c>
      <c r="P564" s="90">
        <v>1166928</v>
      </c>
      <c r="R564" s="91"/>
    </row>
    <row r="565" spans="1:18" ht="20.100000000000001" customHeight="1" x14ac:dyDescent="0.25">
      <c r="A565" s="87">
        <v>5114</v>
      </c>
      <c r="B565" s="87" t="s">
        <v>1666</v>
      </c>
      <c r="C565" s="88" t="s">
        <v>20</v>
      </c>
      <c r="D565" s="88"/>
      <c r="E565" s="88"/>
      <c r="F565" s="88"/>
      <c r="G565" s="87" t="s">
        <v>1667</v>
      </c>
      <c r="H565" s="87" t="s">
        <v>106</v>
      </c>
      <c r="I565" s="87" t="s">
        <v>155</v>
      </c>
      <c r="J565" s="87" t="s">
        <v>605</v>
      </c>
      <c r="K565" s="87" t="s">
        <v>549</v>
      </c>
      <c r="L565" s="87" t="s">
        <v>549</v>
      </c>
      <c r="M565" s="89">
        <v>101862</v>
      </c>
      <c r="N565" s="89">
        <v>192980</v>
      </c>
      <c r="O565" s="89">
        <v>334638</v>
      </c>
      <c r="P565" s="90">
        <v>629480</v>
      </c>
      <c r="R565" s="91"/>
    </row>
    <row r="566" spans="1:18" ht="20.100000000000001" customHeight="1" x14ac:dyDescent="0.25">
      <c r="A566" s="87">
        <v>5248</v>
      </c>
      <c r="B566" s="87" t="s">
        <v>1668</v>
      </c>
      <c r="C566" s="88" t="s">
        <v>20</v>
      </c>
      <c r="D566" s="88"/>
      <c r="E566" s="88"/>
      <c r="F566" s="88"/>
      <c r="G566" s="87" t="s">
        <v>1669</v>
      </c>
      <c r="H566" s="87" t="s">
        <v>106</v>
      </c>
      <c r="I566" s="87" t="s">
        <v>155</v>
      </c>
      <c r="J566" s="87" t="s">
        <v>605</v>
      </c>
      <c r="K566" s="87" t="s">
        <v>549</v>
      </c>
      <c r="L566" s="87" t="s">
        <v>549</v>
      </c>
      <c r="M566" s="89">
        <v>45362</v>
      </c>
      <c r="N566" s="89">
        <v>28322</v>
      </c>
      <c r="O566" s="89">
        <v>120924</v>
      </c>
      <c r="P566" s="90">
        <v>194608</v>
      </c>
      <c r="R566" s="91"/>
    </row>
    <row r="567" spans="1:18" ht="20.100000000000001" customHeight="1" x14ac:dyDescent="0.25">
      <c r="A567" s="87">
        <v>5156</v>
      </c>
      <c r="B567" s="87" t="s">
        <v>1670</v>
      </c>
      <c r="C567" s="88" t="s">
        <v>20</v>
      </c>
      <c r="D567" s="88"/>
      <c r="E567" s="88"/>
      <c r="F567" s="88"/>
      <c r="G567" s="87" t="s">
        <v>1671</v>
      </c>
      <c r="H567" s="87" t="s">
        <v>106</v>
      </c>
      <c r="I567" s="87" t="s">
        <v>155</v>
      </c>
      <c r="J567" s="87" t="s">
        <v>605</v>
      </c>
      <c r="K567" s="87" t="s">
        <v>549</v>
      </c>
      <c r="L567" s="87" t="s">
        <v>549</v>
      </c>
      <c r="M567" s="89">
        <v>38494</v>
      </c>
      <c r="N567" s="89">
        <v>52738</v>
      </c>
      <c r="O567" s="89">
        <v>82326</v>
      </c>
      <c r="P567" s="90">
        <v>173558</v>
      </c>
      <c r="R567" s="91"/>
    </row>
    <row r="568" spans="1:18" ht="20.100000000000001" customHeight="1" x14ac:dyDescent="0.25">
      <c r="A568" s="87">
        <v>1067</v>
      </c>
      <c r="B568" s="87" t="s">
        <v>1672</v>
      </c>
      <c r="C568" s="88"/>
      <c r="D568" s="88"/>
      <c r="E568" s="88"/>
      <c r="F568" s="88" t="s">
        <v>57</v>
      </c>
      <c r="G568" s="87" t="s">
        <v>1673</v>
      </c>
      <c r="H568" s="87" t="s">
        <v>170</v>
      </c>
      <c r="I568" s="87" t="s">
        <v>417</v>
      </c>
      <c r="J568" s="87" t="s">
        <v>623</v>
      </c>
      <c r="K568" s="87" t="s">
        <v>549</v>
      </c>
      <c r="L568" s="87" t="s">
        <v>549</v>
      </c>
      <c r="M568" s="89">
        <v>58570</v>
      </c>
      <c r="N568" s="89">
        <v>143106</v>
      </c>
      <c r="O568" s="89">
        <v>143268</v>
      </c>
      <c r="P568" s="90">
        <v>344944</v>
      </c>
      <c r="R568" s="91"/>
    </row>
    <row r="569" spans="1:18" ht="20.100000000000001" customHeight="1" x14ac:dyDescent="0.25">
      <c r="A569" s="87">
        <v>1822</v>
      </c>
      <c r="B569" s="87" t="s">
        <v>1674</v>
      </c>
      <c r="C569" s="88"/>
      <c r="D569" s="88"/>
      <c r="E569" s="88"/>
      <c r="F569" s="88" t="s">
        <v>57</v>
      </c>
      <c r="G569" s="87" t="s">
        <v>1675</v>
      </c>
      <c r="H569" s="87" t="s">
        <v>170</v>
      </c>
      <c r="I569" s="87" t="s">
        <v>416</v>
      </c>
      <c r="J569" s="87" t="s">
        <v>571</v>
      </c>
      <c r="K569" s="87" t="s">
        <v>549</v>
      </c>
      <c r="L569" s="87" t="s">
        <v>549</v>
      </c>
      <c r="M569" s="89">
        <v>14936</v>
      </c>
      <c r="N569" s="89">
        <v>25990</v>
      </c>
      <c r="O569" s="89">
        <v>6774</v>
      </c>
      <c r="P569" s="90">
        <v>47700</v>
      </c>
      <c r="R569" s="91"/>
    </row>
    <row r="570" spans="1:18" ht="20.100000000000001" customHeight="1" x14ac:dyDescent="0.25">
      <c r="A570" s="87">
        <v>2825</v>
      </c>
      <c r="B570" s="87" t="s">
        <v>1676</v>
      </c>
      <c r="C570" s="88"/>
      <c r="D570" s="88"/>
      <c r="E570" s="88"/>
      <c r="F570" s="88" t="s">
        <v>57</v>
      </c>
      <c r="G570" s="87" t="s">
        <v>1677</v>
      </c>
      <c r="H570" s="87" t="s">
        <v>170</v>
      </c>
      <c r="I570" s="87" t="s">
        <v>416</v>
      </c>
      <c r="J570" s="87" t="s">
        <v>558</v>
      </c>
      <c r="K570" s="87" t="s">
        <v>549</v>
      </c>
      <c r="L570" s="87" t="s">
        <v>549</v>
      </c>
      <c r="M570" s="89">
        <v>29576</v>
      </c>
      <c r="N570" s="89">
        <v>30976</v>
      </c>
      <c r="O570" s="89">
        <v>3890</v>
      </c>
      <c r="P570" s="90">
        <v>64442</v>
      </c>
      <c r="R570" s="91"/>
    </row>
    <row r="571" spans="1:18" ht="20.100000000000001" customHeight="1" x14ac:dyDescent="0.25">
      <c r="A571" s="87">
        <v>2826</v>
      </c>
      <c r="B571" s="87" t="s">
        <v>1678</v>
      </c>
      <c r="C571" s="88"/>
      <c r="D571" s="88"/>
      <c r="E571" s="88"/>
      <c r="F571" s="88" t="s">
        <v>57</v>
      </c>
      <c r="G571" s="87" t="s">
        <v>1679</v>
      </c>
      <c r="H571" s="87" t="s">
        <v>170</v>
      </c>
      <c r="I571" s="87" t="s">
        <v>416</v>
      </c>
      <c r="J571" s="87" t="s">
        <v>558</v>
      </c>
      <c r="K571" s="87" t="s">
        <v>549</v>
      </c>
      <c r="L571" s="87" t="s">
        <v>549</v>
      </c>
      <c r="M571" s="89">
        <v>26984</v>
      </c>
      <c r="N571" s="89">
        <v>32878</v>
      </c>
      <c r="O571" s="89">
        <v>2784</v>
      </c>
      <c r="P571" s="90">
        <v>62646</v>
      </c>
      <c r="R571" s="91"/>
    </row>
    <row r="572" spans="1:18" ht="20.100000000000001" customHeight="1" x14ac:dyDescent="0.25">
      <c r="A572" s="87">
        <v>1581</v>
      </c>
      <c r="B572" s="87" t="s">
        <v>1680</v>
      </c>
      <c r="C572" s="88"/>
      <c r="D572" s="88"/>
      <c r="E572" s="88"/>
      <c r="F572" s="88" t="s">
        <v>57</v>
      </c>
      <c r="G572" s="87" t="s">
        <v>1681</v>
      </c>
      <c r="H572" s="87" t="s">
        <v>170</v>
      </c>
      <c r="I572" s="87" t="s">
        <v>416</v>
      </c>
      <c r="J572" s="87" t="s">
        <v>571</v>
      </c>
      <c r="K572" s="87" t="s">
        <v>549</v>
      </c>
      <c r="L572" s="87" t="s">
        <v>549</v>
      </c>
      <c r="M572" s="89">
        <v>56548</v>
      </c>
      <c r="N572" s="89">
        <v>142852</v>
      </c>
      <c r="O572" s="89">
        <v>22270</v>
      </c>
      <c r="P572" s="90">
        <v>221670</v>
      </c>
      <c r="R572" s="91"/>
    </row>
    <row r="573" spans="1:18" ht="20.100000000000001" customHeight="1" x14ac:dyDescent="0.25">
      <c r="A573" s="87">
        <v>1582</v>
      </c>
      <c r="B573" s="87" t="s">
        <v>1682</v>
      </c>
      <c r="C573" s="88"/>
      <c r="D573" s="88"/>
      <c r="E573" s="88"/>
      <c r="F573" s="88" t="s">
        <v>57</v>
      </c>
      <c r="G573" s="87" t="s">
        <v>1683</v>
      </c>
      <c r="H573" s="87" t="s">
        <v>170</v>
      </c>
      <c r="I573" s="87" t="s">
        <v>416</v>
      </c>
      <c r="J573" s="87" t="s">
        <v>571</v>
      </c>
      <c r="K573" s="87" t="s">
        <v>549</v>
      </c>
      <c r="L573" s="87" t="s">
        <v>549</v>
      </c>
      <c r="M573" s="89">
        <v>12378</v>
      </c>
      <c r="N573" s="89">
        <v>60606</v>
      </c>
      <c r="O573" s="89">
        <v>2624</v>
      </c>
      <c r="P573" s="90">
        <v>75608</v>
      </c>
      <c r="R573" s="91"/>
    </row>
    <row r="574" spans="1:18" ht="20.100000000000001" customHeight="1" x14ac:dyDescent="0.25">
      <c r="A574" s="87">
        <v>8353</v>
      </c>
      <c r="B574" s="87" t="s">
        <v>1684</v>
      </c>
      <c r="C574" s="88" t="s">
        <v>20</v>
      </c>
      <c r="D574" s="88"/>
      <c r="E574" s="88"/>
      <c r="F574" s="88"/>
      <c r="G574" s="87" t="s">
        <v>1685</v>
      </c>
      <c r="H574" s="87" t="s">
        <v>653</v>
      </c>
      <c r="I574" s="87" t="s">
        <v>171</v>
      </c>
      <c r="J574" s="87" t="s">
        <v>558</v>
      </c>
      <c r="K574" s="87" t="s">
        <v>654</v>
      </c>
      <c r="L574" s="87" t="s">
        <v>549</v>
      </c>
      <c r="M574" s="89">
        <v>92204</v>
      </c>
      <c r="N574" s="89">
        <v>58224</v>
      </c>
      <c r="O574" s="89">
        <v>47498</v>
      </c>
      <c r="P574" s="90">
        <v>197926</v>
      </c>
      <c r="R574" s="91"/>
    </row>
    <row r="575" spans="1:18" ht="20.100000000000001" customHeight="1" x14ac:dyDescent="0.25">
      <c r="A575" s="87">
        <v>8352</v>
      </c>
      <c r="B575" s="87" t="s">
        <v>1686</v>
      </c>
      <c r="C575" s="88" t="s">
        <v>20</v>
      </c>
      <c r="D575" s="88"/>
      <c r="E575" s="88"/>
      <c r="F575" s="88"/>
      <c r="G575" s="87" t="s">
        <v>1687</v>
      </c>
      <c r="H575" s="87" t="s">
        <v>653</v>
      </c>
      <c r="I575" s="87" t="s">
        <v>171</v>
      </c>
      <c r="J575" s="87" t="s">
        <v>558</v>
      </c>
      <c r="K575" s="87" t="s">
        <v>654</v>
      </c>
      <c r="L575" s="87" t="s">
        <v>549</v>
      </c>
      <c r="M575" s="89">
        <v>59656</v>
      </c>
      <c r="N575" s="89">
        <v>34516</v>
      </c>
      <c r="O575" s="89">
        <v>36262</v>
      </c>
      <c r="P575" s="90">
        <v>130434</v>
      </c>
      <c r="R575" s="91"/>
    </row>
    <row r="576" spans="1:18" ht="20.100000000000001" customHeight="1" x14ac:dyDescent="0.25">
      <c r="A576" s="87">
        <v>6488</v>
      </c>
      <c r="B576" s="87" t="s">
        <v>1688</v>
      </c>
      <c r="C576" s="88" t="s">
        <v>20</v>
      </c>
      <c r="D576" s="88"/>
      <c r="E576" s="88"/>
      <c r="F576" s="88"/>
      <c r="G576" s="87" t="s">
        <v>1689</v>
      </c>
      <c r="H576" s="87" t="s">
        <v>653</v>
      </c>
      <c r="I576" s="87" t="s">
        <v>171</v>
      </c>
      <c r="J576" s="87" t="s">
        <v>558</v>
      </c>
      <c r="K576" s="87" t="s">
        <v>654</v>
      </c>
      <c r="L576" s="87" t="s">
        <v>549</v>
      </c>
      <c r="M576" s="89">
        <v>35404</v>
      </c>
      <c r="N576" s="89">
        <v>28552</v>
      </c>
      <c r="O576" s="89">
        <v>27768</v>
      </c>
      <c r="P576" s="90">
        <v>91724</v>
      </c>
      <c r="R576" s="91"/>
    </row>
    <row r="577" spans="1:18" ht="20.100000000000001" customHeight="1" x14ac:dyDescent="0.25">
      <c r="A577" s="87">
        <v>6417</v>
      </c>
      <c r="B577" s="87" t="s">
        <v>1690</v>
      </c>
      <c r="C577" s="88" t="s">
        <v>20</v>
      </c>
      <c r="D577" s="88"/>
      <c r="E577" s="88"/>
      <c r="F577" s="88"/>
      <c r="G577" s="87" t="s">
        <v>171</v>
      </c>
      <c r="H577" s="87" t="s">
        <v>653</v>
      </c>
      <c r="I577" s="87" t="s">
        <v>171</v>
      </c>
      <c r="J577" s="87" t="s">
        <v>703</v>
      </c>
      <c r="K577" s="87" t="s">
        <v>654</v>
      </c>
      <c r="L577" s="87" t="s">
        <v>549</v>
      </c>
      <c r="M577" s="89">
        <v>1265052</v>
      </c>
      <c r="N577" s="89">
        <v>1929872</v>
      </c>
      <c r="O577" s="89">
        <v>630720</v>
      </c>
      <c r="P577" s="90">
        <v>3825644</v>
      </c>
      <c r="R577" s="91"/>
    </row>
    <row r="578" spans="1:18" ht="20.100000000000001" customHeight="1" x14ac:dyDescent="0.25">
      <c r="A578" s="87">
        <v>6528</v>
      </c>
      <c r="B578" s="87" t="s">
        <v>1691</v>
      </c>
      <c r="C578" s="88" t="s">
        <v>20</v>
      </c>
      <c r="D578" s="88"/>
      <c r="E578" s="88"/>
      <c r="F578" s="88"/>
      <c r="G578" s="87" t="s">
        <v>1692</v>
      </c>
      <c r="H578" s="87" t="s">
        <v>653</v>
      </c>
      <c r="I578" s="87" t="s">
        <v>171</v>
      </c>
      <c r="J578" s="87" t="s">
        <v>558</v>
      </c>
      <c r="K578" s="87" t="s">
        <v>654</v>
      </c>
      <c r="L578" s="87" t="s">
        <v>549</v>
      </c>
      <c r="M578" s="89">
        <v>36578</v>
      </c>
      <c r="N578" s="89">
        <v>29158</v>
      </c>
      <c r="O578" s="89">
        <v>15704</v>
      </c>
      <c r="P578" s="90">
        <v>81440</v>
      </c>
      <c r="R578" s="91"/>
    </row>
    <row r="579" spans="1:18" ht="20.100000000000001" customHeight="1" x14ac:dyDescent="0.25">
      <c r="A579" s="87">
        <v>6527</v>
      </c>
      <c r="B579" s="87" t="s">
        <v>1693</v>
      </c>
      <c r="C579" s="88" t="s">
        <v>20</v>
      </c>
      <c r="D579" s="88"/>
      <c r="E579" s="88"/>
      <c r="F579" s="88"/>
      <c r="G579" s="87" t="s">
        <v>1694</v>
      </c>
      <c r="H579" s="87" t="s">
        <v>653</v>
      </c>
      <c r="I579" s="87" t="s">
        <v>171</v>
      </c>
      <c r="J579" s="87" t="s">
        <v>558</v>
      </c>
      <c r="K579" s="87" t="s">
        <v>654</v>
      </c>
      <c r="L579" s="87" t="s">
        <v>549</v>
      </c>
      <c r="M579" s="89">
        <v>53192</v>
      </c>
      <c r="N579" s="89">
        <v>31220</v>
      </c>
      <c r="O579" s="89">
        <v>40134</v>
      </c>
      <c r="P579" s="90">
        <v>124546</v>
      </c>
      <c r="R579" s="91"/>
    </row>
    <row r="580" spans="1:18" ht="20.100000000000001" customHeight="1" x14ac:dyDescent="0.25">
      <c r="A580" s="87">
        <v>6707</v>
      </c>
      <c r="B580" s="87" t="s">
        <v>1695</v>
      </c>
      <c r="C580" s="88" t="s">
        <v>20</v>
      </c>
      <c r="D580" s="88"/>
      <c r="E580" s="88"/>
      <c r="F580" s="88"/>
      <c r="G580" s="87" t="s">
        <v>1696</v>
      </c>
      <c r="H580" s="87" t="s">
        <v>653</v>
      </c>
      <c r="I580" s="87" t="s">
        <v>171</v>
      </c>
      <c r="J580" s="87" t="s">
        <v>558</v>
      </c>
      <c r="K580" s="87" t="s">
        <v>654</v>
      </c>
      <c r="L580" s="87" t="s">
        <v>549</v>
      </c>
      <c r="M580" s="89">
        <v>82560</v>
      </c>
      <c r="N580" s="89">
        <v>73742</v>
      </c>
      <c r="O580" s="89">
        <v>53626</v>
      </c>
      <c r="P580" s="90">
        <v>209928</v>
      </c>
      <c r="R580" s="91"/>
    </row>
    <row r="581" spans="1:18" ht="20.100000000000001" customHeight="1" x14ac:dyDescent="0.25">
      <c r="A581" s="87">
        <v>6530</v>
      </c>
      <c r="B581" s="87" t="s">
        <v>1697</v>
      </c>
      <c r="C581" s="88" t="s">
        <v>20</v>
      </c>
      <c r="D581" s="88"/>
      <c r="E581" s="88"/>
      <c r="F581" s="88"/>
      <c r="G581" s="87" t="s">
        <v>1698</v>
      </c>
      <c r="H581" s="87" t="s">
        <v>653</v>
      </c>
      <c r="I581" s="87" t="s">
        <v>171</v>
      </c>
      <c r="J581" s="87" t="s">
        <v>558</v>
      </c>
      <c r="K581" s="87" t="s">
        <v>654</v>
      </c>
      <c r="L581" s="87" t="s">
        <v>549</v>
      </c>
      <c r="M581" s="89">
        <v>72808</v>
      </c>
      <c r="N581" s="89">
        <v>63922</v>
      </c>
      <c r="O581" s="89">
        <v>52028</v>
      </c>
      <c r="P581" s="90">
        <v>188758</v>
      </c>
      <c r="R581" s="91"/>
    </row>
    <row r="582" spans="1:18" ht="20.100000000000001" customHeight="1" x14ac:dyDescent="0.25">
      <c r="A582" s="87">
        <v>6531</v>
      </c>
      <c r="B582" s="87" t="s">
        <v>1699</v>
      </c>
      <c r="C582" s="88" t="s">
        <v>20</v>
      </c>
      <c r="D582" s="88"/>
      <c r="E582" s="88"/>
      <c r="F582" s="88"/>
      <c r="G582" s="87" t="s">
        <v>1700</v>
      </c>
      <c r="H582" s="87" t="s">
        <v>653</v>
      </c>
      <c r="I582" s="87" t="s">
        <v>171</v>
      </c>
      <c r="J582" s="87" t="s">
        <v>558</v>
      </c>
      <c r="K582" s="87" t="s">
        <v>654</v>
      </c>
      <c r="L582" s="87" t="s">
        <v>549</v>
      </c>
      <c r="M582" s="89">
        <v>34650</v>
      </c>
      <c r="N582" s="89">
        <v>29556</v>
      </c>
      <c r="O582" s="89">
        <v>23128</v>
      </c>
      <c r="P582" s="90">
        <v>87334</v>
      </c>
      <c r="R582" s="91"/>
    </row>
    <row r="583" spans="1:18" ht="20.100000000000001" customHeight="1" x14ac:dyDescent="0.25">
      <c r="A583" s="87">
        <v>5197</v>
      </c>
      <c r="B583" s="87" t="s">
        <v>1701</v>
      </c>
      <c r="C583" s="88"/>
      <c r="D583" s="88"/>
      <c r="E583" s="88" t="s">
        <v>601</v>
      </c>
      <c r="F583" s="88" t="s">
        <v>57</v>
      </c>
      <c r="G583" s="87" t="s">
        <v>1702</v>
      </c>
      <c r="H583" s="87" t="s">
        <v>106</v>
      </c>
      <c r="I583" s="87" t="s">
        <v>282</v>
      </c>
      <c r="J583" s="87" t="s">
        <v>605</v>
      </c>
      <c r="K583" s="87" t="s">
        <v>549</v>
      </c>
      <c r="L583" s="87" t="s">
        <v>549</v>
      </c>
      <c r="M583" s="89">
        <v>24608</v>
      </c>
      <c r="N583" s="89">
        <v>33386</v>
      </c>
      <c r="O583" s="89">
        <v>30758</v>
      </c>
      <c r="P583" s="90">
        <v>88752</v>
      </c>
      <c r="R583" s="91"/>
    </row>
    <row r="584" spans="1:18" ht="20.100000000000001" customHeight="1" x14ac:dyDescent="0.25">
      <c r="A584" s="87">
        <v>5011</v>
      </c>
      <c r="B584" s="87" t="s">
        <v>1703</v>
      </c>
      <c r="C584" s="88"/>
      <c r="D584" s="88"/>
      <c r="E584" s="88" t="s">
        <v>601</v>
      </c>
      <c r="F584" s="88" t="s">
        <v>57</v>
      </c>
      <c r="G584" s="87" t="s">
        <v>1704</v>
      </c>
      <c r="H584" s="87" t="s">
        <v>106</v>
      </c>
      <c r="I584" s="87" t="s">
        <v>282</v>
      </c>
      <c r="J584" s="87" t="s">
        <v>605</v>
      </c>
      <c r="K584" s="87" t="s">
        <v>549</v>
      </c>
      <c r="L584" s="87" t="s">
        <v>549</v>
      </c>
      <c r="M584" s="89">
        <v>78214</v>
      </c>
      <c r="N584" s="89">
        <v>247390</v>
      </c>
      <c r="O584" s="89">
        <v>190888</v>
      </c>
      <c r="P584" s="90">
        <v>516492</v>
      </c>
      <c r="R584" s="91"/>
    </row>
    <row r="585" spans="1:18" ht="20.100000000000001" customHeight="1" x14ac:dyDescent="0.25">
      <c r="A585" s="87">
        <v>5033</v>
      </c>
      <c r="B585" s="87" t="s">
        <v>1705</v>
      </c>
      <c r="C585" s="88"/>
      <c r="D585" s="88"/>
      <c r="E585" s="88" t="s">
        <v>601</v>
      </c>
      <c r="F585" s="88" t="s">
        <v>57</v>
      </c>
      <c r="G585" s="87" t="s">
        <v>1706</v>
      </c>
      <c r="H585" s="87" t="s">
        <v>106</v>
      </c>
      <c r="I585" s="87" t="s">
        <v>282</v>
      </c>
      <c r="J585" s="87" t="s">
        <v>605</v>
      </c>
      <c r="K585" s="87" t="s">
        <v>549</v>
      </c>
      <c r="L585" s="87" t="s">
        <v>549</v>
      </c>
      <c r="M585" s="89">
        <v>176180</v>
      </c>
      <c r="N585" s="89">
        <v>423312</v>
      </c>
      <c r="O585" s="89">
        <v>232506</v>
      </c>
      <c r="P585" s="90">
        <v>831998</v>
      </c>
      <c r="R585" s="91"/>
    </row>
    <row r="586" spans="1:18" ht="20.100000000000001" customHeight="1" x14ac:dyDescent="0.25">
      <c r="A586" s="87">
        <v>5038</v>
      </c>
      <c r="B586" s="87" t="s">
        <v>1707</v>
      </c>
      <c r="C586" s="88"/>
      <c r="D586" s="88"/>
      <c r="E586" s="88" t="s">
        <v>601</v>
      </c>
      <c r="F586" s="88" t="s">
        <v>57</v>
      </c>
      <c r="G586" s="87" t="s">
        <v>1708</v>
      </c>
      <c r="H586" s="87" t="s">
        <v>106</v>
      </c>
      <c r="I586" s="87" t="s">
        <v>282</v>
      </c>
      <c r="J586" s="87" t="s">
        <v>605</v>
      </c>
      <c r="K586" s="87" t="s">
        <v>549</v>
      </c>
      <c r="L586" s="87" t="s">
        <v>549</v>
      </c>
      <c r="M586" s="89">
        <v>11764</v>
      </c>
      <c r="N586" s="89">
        <v>17974</v>
      </c>
      <c r="O586" s="89">
        <v>6436</v>
      </c>
      <c r="P586" s="90">
        <v>36174</v>
      </c>
      <c r="R586" s="91"/>
    </row>
    <row r="587" spans="1:18" ht="20.100000000000001" customHeight="1" x14ac:dyDescent="0.25">
      <c r="A587" s="87">
        <v>5040</v>
      </c>
      <c r="B587" s="87" t="s">
        <v>1709</v>
      </c>
      <c r="C587" s="88"/>
      <c r="D587" s="88"/>
      <c r="E587" s="88" t="s">
        <v>601</v>
      </c>
      <c r="F587" s="88" t="s">
        <v>57</v>
      </c>
      <c r="G587" s="87" t="s">
        <v>1710</v>
      </c>
      <c r="H587" s="87" t="s">
        <v>106</v>
      </c>
      <c r="I587" s="87" t="s">
        <v>282</v>
      </c>
      <c r="J587" s="87" t="s">
        <v>605</v>
      </c>
      <c r="K587" s="87" t="s">
        <v>549</v>
      </c>
      <c r="L587" s="87" t="s">
        <v>549</v>
      </c>
      <c r="M587" s="89">
        <v>5880</v>
      </c>
      <c r="N587" s="89">
        <v>16974</v>
      </c>
      <c r="O587" s="89">
        <v>21800</v>
      </c>
      <c r="P587" s="90">
        <v>44654</v>
      </c>
      <c r="R587" s="91"/>
    </row>
    <row r="588" spans="1:18" ht="20.100000000000001" customHeight="1" x14ac:dyDescent="0.25">
      <c r="A588" s="87">
        <v>5026</v>
      </c>
      <c r="B588" s="87" t="s">
        <v>1711</v>
      </c>
      <c r="C588" s="88"/>
      <c r="D588" s="88"/>
      <c r="E588" s="88" t="s">
        <v>601</v>
      </c>
      <c r="F588" s="88" t="s">
        <v>57</v>
      </c>
      <c r="G588" s="87" t="s">
        <v>1712</v>
      </c>
      <c r="H588" s="87" t="s">
        <v>106</v>
      </c>
      <c r="I588" s="87" t="s">
        <v>282</v>
      </c>
      <c r="J588" s="87" t="s">
        <v>605</v>
      </c>
      <c r="K588" s="87" t="s">
        <v>549</v>
      </c>
      <c r="L588" s="87" t="s">
        <v>549</v>
      </c>
      <c r="M588" s="89">
        <v>53456</v>
      </c>
      <c r="N588" s="89">
        <v>90622</v>
      </c>
      <c r="O588" s="89">
        <v>170670</v>
      </c>
      <c r="P588" s="90">
        <v>314748</v>
      </c>
      <c r="R588" s="91"/>
    </row>
    <row r="589" spans="1:18" ht="20.100000000000001" customHeight="1" x14ac:dyDescent="0.25">
      <c r="A589" s="87">
        <v>5186</v>
      </c>
      <c r="B589" s="87" t="s">
        <v>1713</v>
      </c>
      <c r="C589" s="88"/>
      <c r="D589" s="88"/>
      <c r="E589" s="88" t="s">
        <v>601</v>
      </c>
      <c r="F589" s="88" t="s">
        <v>57</v>
      </c>
      <c r="G589" s="87" t="s">
        <v>1714</v>
      </c>
      <c r="H589" s="87" t="s">
        <v>106</v>
      </c>
      <c r="I589" s="87" t="s">
        <v>282</v>
      </c>
      <c r="J589" s="87" t="s">
        <v>605</v>
      </c>
      <c r="K589" s="87" t="s">
        <v>549</v>
      </c>
      <c r="L589" s="87" t="s">
        <v>549</v>
      </c>
      <c r="M589" s="89">
        <v>10214</v>
      </c>
      <c r="N589" s="89">
        <v>21568</v>
      </c>
      <c r="O589" s="89">
        <v>13250</v>
      </c>
      <c r="P589" s="90">
        <v>45032</v>
      </c>
      <c r="R589" s="91"/>
    </row>
    <row r="590" spans="1:18" ht="20.100000000000001" customHeight="1" x14ac:dyDescent="0.25">
      <c r="A590" s="87">
        <v>5185</v>
      </c>
      <c r="B590" s="87" t="s">
        <v>1715</v>
      </c>
      <c r="C590" s="88"/>
      <c r="D590" s="88"/>
      <c r="E590" s="88" t="s">
        <v>601</v>
      </c>
      <c r="F590" s="88" t="s">
        <v>57</v>
      </c>
      <c r="G590" s="87" t="s">
        <v>1716</v>
      </c>
      <c r="H590" s="87" t="s">
        <v>106</v>
      </c>
      <c r="I590" s="87" t="s">
        <v>282</v>
      </c>
      <c r="J590" s="87" t="s">
        <v>605</v>
      </c>
      <c r="K590" s="87" t="s">
        <v>549</v>
      </c>
      <c r="L590" s="87" t="s">
        <v>549</v>
      </c>
      <c r="M590" s="89">
        <v>2080</v>
      </c>
      <c r="N590" s="89">
        <v>3442</v>
      </c>
      <c r="O590" s="89">
        <v>1410</v>
      </c>
      <c r="P590" s="90">
        <v>6932</v>
      </c>
      <c r="R590" s="91"/>
    </row>
    <row r="591" spans="1:18" ht="20.100000000000001" customHeight="1" x14ac:dyDescent="0.25">
      <c r="A591" s="87">
        <v>5041</v>
      </c>
      <c r="B591" s="87" t="s">
        <v>1717</v>
      </c>
      <c r="C591" s="88"/>
      <c r="D591" s="88"/>
      <c r="E591" s="88" t="s">
        <v>601</v>
      </c>
      <c r="F591" s="88" t="s">
        <v>57</v>
      </c>
      <c r="G591" s="87" t="s">
        <v>1718</v>
      </c>
      <c r="H591" s="87" t="s">
        <v>106</v>
      </c>
      <c r="I591" s="87" t="s">
        <v>282</v>
      </c>
      <c r="J591" s="87" t="s">
        <v>605</v>
      </c>
      <c r="K591" s="87" t="s">
        <v>549</v>
      </c>
      <c r="L591" s="87" t="s">
        <v>549</v>
      </c>
      <c r="M591" s="89">
        <v>38282</v>
      </c>
      <c r="N591" s="89">
        <v>66908</v>
      </c>
      <c r="O591" s="89">
        <v>83212</v>
      </c>
      <c r="P591" s="90">
        <v>188402</v>
      </c>
      <c r="R591" s="91"/>
    </row>
    <row r="592" spans="1:18" ht="20.100000000000001" customHeight="1" x14ac:dyDescent="0.25">
      <c r="A592" s="87">
        <v>1143</v>
      </c>
      <c r="B592" s="87" t="s">
        <v>1719</v>
      </c>
      <c r="C592" s="88" t="s">
        <v>20</v>
      </c>
      <c r="D592" s="88"/>
      <c r="E592" s="88"/>
      <c r="F592" s="88"/>
      <c r="G592" s="87" t="s">
        <v>1720</v>
      </c>
      <c r="H592" s="87" t="s">
        <v>137</v>
      </c>
      <c r="I592" s="87" t="s">
        <v>163</v>
      </c>
      <c r="J592" s="87" t="s">
        <v>623</v>
      </c>
      <c r="K592" s="87" t="s">
        <v>137</v>
      </c>
      <c r="L592" s="87" t="s">
        <v>549</v>
      </c>
      <c r="M592" s="89">
        <v>75258</v>
      </c>
      <c r="N592" s="89">
        <v>173124</v>
      </c>
      <c r="O592" s="89">
        <v>231482</v>
      </c>
      <c r="P592" s="90">
        <v>479864</v>
      </c>
      <c r="R592" s="91"/>
    </row>
    <row r="593" spans="1:18" ht="20.100000000000001" customHeight="1" x14ac:dyDescent="0.25">
      <c r="A593" s="87">
        <v>4640</v>
      </c>
      <c r="B593" s="87" t="s">
        <v>1721</v>
      </c>
      <c r="C593" s="88" t="s">
        <v>20</v>
      </c>
      <c r="D593" s="88"/>
      <c r="E593" s="88"/>
      <c r="F593" s="88"/>
      <c r="G593" s="87" t="s">
        <v>1722</v>
      </c>
      <c r="H593" s="87" t="s">
        <v>137</v>
      </c>
      <c r="I593" s="87" t="s">
        <v>163</v>
      </c>
      <c r="J593" s="87" t="s">
        <v>623</v>
      </c>
      <c r="K593" s="87" t="s">
        <v>137</v>
      </c>
      <c r="L593" s="87" t="s">
        <v>549</v>
      </c>
      <c r="M593" s="89">
        <v>17588</v>
      </c>
      <c r="N593" s="89">
        <v>29678</v>
      </c>
      <c r="O593" s="89">
        <v>42322</v>
      </c>
      <c r="P593" s="90">
        <v>89588</v>
      </c>
      <c r="R593" s="91"/>
    </row>
    <row r="594" spans="1:18" ht="20.100000000000001" customHeight="1" x14ac:dyDescent="0.25">
      <c r="A594" s="87">
        <v>4646</v>
      </c>
      <c r="B594" s="87" t="s">
        <v>1723</v>
      </c>
      <c r="C594" s="88" t="s">
        <v>20</v>
      </c>
      <c r="D594" s="88"/>
      <c r="E594" s="88"/>
      <c r="F594" s="88"/>
      <c r="G594" s="87" t="s">
        <v>1724</v>
      </c>
      <c r="H594" s="87" t="s">
        <v>137</v>
      </c>
      <c r="I594" s="87" t="s">
        <v>163</v>
      </c>
      <c r="J594" s="87" t="s">
        <v>623</v>
      </c>
      <c r="K594" s="87" t="s">
        <v>137</v>
      </c>
      <c r="L594" s="87" t="s">
        <v>549</v>
      </c>
      <c r="M594" s="89">
        <v>244188</v>
      </c>
      <c r="N594" s="89">
        <v>572564</v>
      </c>
      <c r="O594" s="89">
        <v>650214</v>
      </c>
      <c r="P594" s="90">
        <v>1466966</v>
      </c>
      <c r="R594" s="91"/>
    </row>
    <row r="595" spans="1:18" ht="20.100000000000001" customHeight="1" x14ac:dyDescent="0.25">
      <c r="A595" s="87">
        <v>4643</v>
      </c>
      <c r="B595" s="87" t="s">
        <v>1725</v>
      </c>
      <c r="C595" s="88" t="s">
        <v>20</v>
      </c>
      <c r="D595" s="88"/>
      <c r="E595" s="88"/>
      <c r="F595" s="88"/>
      <c r="G595" s="87" t="s">
        <v>1726</v>
      </c>
      <c r="H595" s="87" t="s">
        <v>137</v>
      </c>
      <c r="I595" s="87" t="s">
        <v>163</v>
      </c>
      <c r="J595" s="87" t="s">
        <v>623</v>
      </c>
      <c r="K595" s="87" t="s">
        <v>137</v>
      </c>
      <c r="L595" s="87" t="s">
        <v>549</v>
      </c>
      <c r="M595" s="89">
        <v>94214</v>
      </c>
      <c r="N595" s="89">
        <v>195556</v>
      </c>
      <c r="O595" s="89">
        <v>285636</v>
      </c>
      <c r="P595" s="90">
        <v>575406</v>
      </c>
      <c r="R595" s="91"/>
    </row>
    <row r="596" spans="1:18" ht="20.100000000000001" customHeight="1" x14ac:dyDescent="0.25">
      <c r="A596" s="87">
        <v>1404</v>
      </c>
      <c r="B596" s="87" t="s">
        <v>1727</v>
      </c>
      <c r="C596" s="88" t="s">
        <v>20</v>
      </c>
      <c r="D596" s="88"/>
      <c r="E596" s="88"/>
      <c r="F596" s="88"/>
      <c r="G596" s="87" t="s">
        <v>1728</v>
      </c>
      <c r="H596" s="87" t="s">
        <v>84</v>
      </c>
      <c r="I596" s="87" t="s">
        <v>1729</v>
      </c>
      <c r="J596" s="87" t="s">
        <v>944</v>
      </c>
      <c r="K596" s="87" t="s">
        <v>549</v>
      </c>
      <c r="L596" s="87" t="s">
        <v>638</v>
      </c>
      <c r="M596" s="89">
        <v>537352</v>
      </c>
      <c r="N596" s="89">
        <v>721522</v>
      </c>
      <c r="O596" s="89">
        <v>672990</v>
      </c>
      <c r="P596" s="90">
        <v>1931864</v>
      </c>
      <c r="R596" s="91"/>
    </row>
    <row r="597" spans="1:18" ht="20.100000000000001" customHeight="1" x14ac:dyDescent="0.25">
      <c r="A597" s="87">
        <v>3000</v>
      </c>
      <c r="B597" s="87" t="s">
        <v>1730</v>
      </c>
      <c r="C597" s="88" t="s">
        <v>20</v>
      </c>
      <c r="D597" s="88"/>
      <c r="E597" s="88"/>
      <c r="F597" s="88"/>
      <c r="G597" s="87" t="s">
        <v>1731</v>
      </c>
      <c r="H597" s="87" t="s">
        <v>84</v>
      </c>
      <c r="I597" s="87" t="s">
        <v>1729</v>
      </c>
      <c r="J597" s="87" t="s">
        <v>696</v>
      </c>
      <c r="K597" s="87" t="s">
        <v>549</v>
      </c>
      <c r="L597" s="87" t="s">
        <v>638</v>
      </c>
      <c r="M597" s="89">
        <v>69246</v>
      </c>
      <c r="N597" s="89">
        <v>63286</v>
      </c>
      <c r="O597" s="89">
        <v>106004</v>
      </c>
      <c r="P597" s="90">
        <v>238536</v>
      </c>
      <c r="R597" s="91"/>
    </row>
    <row r="598" spans="1:18" ht="20.100000000000001" customHeight="1" x14ac:dyDescent="0.25">
      <c r="A598" s="87">
        <v>3098</v>
      </c>
      <c r="B598" s="87" t="s">
        <v>1732</v>
      </c>
      <c r="C598" s="88" t="s">
        <v>20</v>
      </c>
      <c r="D598" s="88"/>
      <c r="E598" s="88"/>
      <c r="F598" s="88"/>
      <c r="G598" s="87" t="s">
        <v>1733</v>
      </c>
      <c r="H598" s="87" t="s">
        <v>84</v>
      </c>
      <c r="I598" s="87" t="s">
        <v>1729</v>
      </c>
      <c r="J598" s="87" t="s">
        <v>696</v>
      </c>
      <c r="K598" s="87" t="s">
        <v>549</v>
      </c>
      <c r="L598" s="87" t="s">
        <v>638</v>
      </c>
      <c r="M598" s="89">
        <v>55412</v>
      </c>
      <c r="N598" s="89">
        <v>44460</v>
      </c>
      <c r="O598" s="89">
        <v>52070</v>
      </c>
      <c r="P598" s="90">
        <v>151942</v>
      </c>
      <c r="R598" s="91"/>
    </row>
    <row r="599" spans="1:18" ht="20.100000000000001" customHeight="1" x14ac:dyDescent="0.25">
      <c r="A599" s="87">
        <v>3099</v>
      </c>
      <c r="B599" s="87" t="s">
        <v>1734</v>
      </c>
      <c r="C599" s="88" t="s">
        <v>20</v>
      </c>
      <c r="D599" s="88"/>
      <c r="E599" s="88"/>
      <c r="F599" s="88"/>
      <c r="G599" s="87" t="s">
        <v>1735</v>
      </c>
      <c r="H599" s="87" t="s">
        <v>84</v>
      </c>
      <c r="I599" s="87" t="s">
        <v>1729</v>
      </c>
      <c r="J599" s="87" t="s">
        <v>696</v>
      </c>
      <c r="K599" s="87" t="s">
        <v>549</v>
      </c>
      <c r="L599" s="87" t="s">
        <v>638</v>
      </c>
      <c r="M599" s="89">
        <v>43208</v>
      </c>
      <c r="N599" s="89">
        <v>28868</v>
      </c>
      <c r="O599" s="89">
        <v>30296</v>
      </c>
      <c r="P599" s="90">
        <v>102372</v>
      </c>
      <c r="R599" s="91"/>
    </row>
    <row r="600" spans="1:18" ht="20.100000000000001" customHeight="1" x14ac:dyDescent="0.25">
      <c r="A600" s="87">
        <v>3190</v>
      </c>
      <c r="B600" s="87" t="s">
        <v>1736</v>
      </c>
      <c r="C600" s="88" t="s">
        <v>20</v>
      </c>
      <c r="D600" s="88"/>
      <c r="E600" s="88"/>
      <c r="F600" s="88"/>
      <c r="G600" s="87" t="s">
        <v>1737</v>
      </c>
      <c r="H600" s="87" t="s">
        <v>84</v>
      </c>
      <c r="I600" s="87" t="s">
        <v>1729</v>
      </c>
      <c r="J600" s="87" t="s">
        <v>696</v>
      </c>
      <c r="K600" s="87" t="s">
        <v>549</v>
      </c>
      <c r="L600" s="87" t="s">
        <v>638</v>
      </c>
      <c r="M600" s="89">
        <v>1602222</v>
      </c>
      <c r="N600" s="89">
        <v>2378166</v>
      </c>
      <c r="O600" s="89">
        <v>2392330</v>
      </c>
      <c r="P600" s="90">
        <v>6372718</v>
      </c>
      <c r="R600" s="91"/>
    </row>
    <row r="601" spans="1:18" ht="20.100000000000001" customHeight="1" x14ac:dyDescent="0.25">
      <c r="A601" s="87">
        <v>3136</v>
      </c>
      <c r="B601" s="87" t="s">
        <v>1738</v>
      </c>
      <c r="C601" s="88" t="s">
        <v>20</v>
      </c>
      <c r="D601" s="88"/>
      <c r="E601" s="88"/>
      <c r="F601" s="88"/>
      <c r="G601" s="87" t="s">
        <v>1739</v>
      </c>
      <c r="H601" s="87" t="s">
        <v>84</v>
      </c>
      <c r="I601" s="87" t="s">
        <v>1729</v>
      </c>
      <c r="J601" s="87" t="s">
        <v>949</v>
      </c>
      <c r="K601" s="87" t="s">
        <v>549</v>
      </c>
      <c r="L601" s="87" t="s">
        <v>638</v>
      </c>
      <c r="M601" s="89">
        <v>83980</v>
      </c>
      <c r="N601" s="89">
        <v>88692</v>
      </c>
      <c r="O601" s="89">
        <v>57198</v>
      </c>
      <c r="P601" s="90">
        <v>229870</v>
      </c>
      <c r="R601" s="91"/>
    </row>
    <row r="602" spans="1:18" ht="20.100000000000001" customHeight="1" x14ac:dyDescent="0.25">
      <c r="A602" s="87">
        <v>3191</v>
      </c>
      <c r="B602" s="87" t="s">
        <v>1740</v>
      </c>
      <c r="C602" s="88" t="s">
        <v>20</v>
      </c>
      <c r="D602" s="88"/>
      <c r="E602" s="88"/>
      <c r="F602" s="88"/>
      <c r="G602" s="87" t="s">
        <v>1741</v>
      </c>
      <c r="H602" s="87" t="s">
        <v>84</v>
      </c>
      <c r="I602" s="87" t="s">
        <v>1729</v>
      </c>
      <c r="J602" s="87" t="s">
        <v>696</v>
      </c>
      <c r="K602" s="87" t="s">
        <v>549</v>
      </c>
      <c r="L602" s="87" t="s">
        <v>638</v>
      </c>
      <c r="M602" s="89">
        <v>131424</v>
      </c>
      <c r="N602" s="89">
        <v>99544</v>
      </c>
      <c r="O602" s="89">
        <v>123918</v>
      </c>
      <c r="P602" s="90">
        <v>354886</v>
      </c>
      <c r="R602" s="91"/>
    </row>
    <row r="603" spans="1:18" ht="20.100000000000001" customHeight="1" x14ac:dyDescent="0.25">
      <c r="A603" s="87">
        <v>1478</v>
      </c>
      <c r="B603" s="87" t="s">
        <v>1742</v>
      </c>
      <c r="C603" s="88" t="s">
        <v>20</v>
      </c>
      <c r="D603" s="88"/>
      <c r="E603" s="88"/>
      <c r="F603" s="88"/>
      <c r="G603" s="87" t="s">
        <v>1743</v>
      </c>
      <c r="H603" s="87" t="s">
        <v>84</v>
      </c>
      <c r="I603" s="87" t="s">
        <v>1729</v>
      </c>
      <c r="J603" s="87" t="s">
        <v>618</v>
      </c>
      <c r="K603" s="87" t="s">
        <v>549</v>
      </c>
      <c r="L603" s="87" t="s">
        <v>638</v>
      </c>
      <c r="M603" s="89">
        <v>76562</v>
      </c>
      <c r="N603" s="89">
        <v>77442</v>
      </c>
      <c r="O603" s="89">
        <v>105376</v>
      </c>
      <c r="P603" s="90">
        <v>259380</v>
      </c>
      <c r="R603" s="91"/>
    </row>
    <row r="604" spans="1:18" ht="20.100000000000001" customHeight="1" x14ac:dyDescent="0.25">
      <c r="A604" s="87">
        <v>1452</v>
      </c>
      <c r="B604" s="87" t="s">
        <v>1744</v>
      </c>
      <c r="C604" s="88" t="s">
        <v>20</v>
      </c>
      <c r="D604" s="88"/>
      <c r="E604" s="88"/>
      <c r="F604" s="88"/>
      <c r="G604" s="87" t="s">
        <v>1745</v>
      </c>
      <c r="H604" s="87" t="s">
        <v>84</v>
      </c>
      <c r="I604" s="87" t="s">
        <v>1729</v>
      </c>
      <c r="J604" s="87" t="s">
        <v>944</v>
      </c>
      <c r="K604" s="87" t="s">
        <v>549</v>
      </c>
      <c r="L604" s="87" t="s">
        <v>638</v>
      </c>
      <c r="M604" s="89">
        <v>235862</v>
      </c>
      <c r="N604" s="89">
        <v>249150</v>
      </c>
      <c r="O604" s="89">
        <v>307230</v>
      </c>
      <c r="P604" s="90">
        <v>792242</v>
      </c>
      <c r="R604" s="91"/>
    </row>
    <row r="605" spans="1:18" ht="20.100000000000001" customHeight="1" x14ac:dyDescent="0.25">
      <c r="A605" s="87">
        <v>3138</v>
      </c>
      <c r="B605" s="87" t="s">
        <v>1746</v>
      </c>
      <c r="C605" s="88" t="s">
        <v>20</v>
      </c>
      <c r="D605" s="88"/>
      <c r="E605" s="88"/>
      <c r="F605" s="88"/>
      <c r="G605" s="87" t="s">
        <v>1747</v>
      </c>
      <c r="H605" s="87" t="s">
        <v>84</v>
      </c>
      <c r="I605" s="87" t="s">
        <v>1729</v>
      </c>
      <c r="J605" s="87" t="s">
        <v>696</v>
      </c>
      <c r="K605" s="87" t="s">
        <v>549</v>
      </c>
      <c r="L605" s="87" t="s">
        <v>638</v>
      </c>
      <c r="M605" s="89">
        <v>19388</v>
      </c>
      <c r="N605" s="89">
        <v>18054</v>
      </c>
      <c r="O605" s="89">
        <v>15668</v>
      </c>
      <c r="P605" s="90">
        <v>53110</v>
      </c>
      <c r="R605" s="91"/>
    </row>
    <row r="606" spans="1:18" ht="20.100000000000001" customHeight="1" x14ac:dyDescent="0.25">
      <c r="A606" s="87">
        <v>3187</v>
      </c>
      <c r="B606" s="87" t="s">
        <v>1748</v>
      </c>
      <c r="C606" s="88" t="s">
        <v>20</v>
      </c>
      <c r="D606" s="88"/>
      <c r="E606" s="88"/>
      <c r="F606" s="88"/>
      <c r="G606" s="87" t="s">
        <v>1749</v>
      </c>
      <c r="H606" s="87" t="s">
        <v>84</v>
      </c>
      <c r="I606" s="87" t="s">
        <v>1729</v>
      </c>
      <c r="J606" s="87" t="s">
        <v>696</v>
      </c>
      <c r="K606" s="87" t="s">
        <v>549</v>
      </c>
      <c r="L606" s="87" t="s">
        <v>638</v>
      </c>
      <c r="M606" s="89">
        <v>584698</v>
      </c>
      <c r="N606" s="89">
        <v>955560</v>
      </c>
      <c r="O606" s="89">
        <v>1143382</v>
      </c>
      <c r="P606" s="90">
        <v>2683640</v>
      </c>
      <c r="R606" s="91"/>
    </row>
    <row r="607" spans="1:18" ht="20.100000000000001" customHeight="1" x14ac:dyDescent="0.25">
      <c r="A607" s="87">
        <v>3188</v>
      </c>
      <c r="B607" s="87" t="s">
        <v>1750</v>
      </c>
      <c r="C607" s="88" t="s">
        <v>20</v>
      </c>
      <c r="D607" s="88"/>
      <c r="E607" s="88"/>
      <c r="F607" s="88"/>
      <c r="G607" s="87" t="s">
        <v>1751</v>
      </c>
      <c r="H607" s="87" t="s">
        <v>84</v>
      </c>
      <c r="I607" s="87" t="s">
        <v>1729</v>
      </c>
      <c r="J607" s="87" t="s">
        <v>696</v>
      </c>
      <c r="K607" s="87" t="s">
        <v>549</v>
      </c>
      <c r="L607" s="87" t="s">
        <v>638</v>
      </c>
      <c r="M607" s="89">
        <v>239660</v>
      </c>
      <c r="N607" s="89">
        <v>206276</v>
      </c>
      <c r="O607" s="89">
        <v>477774</v>
      </c>
      <c r="P607" s="90">
        <v>923710</v>
      </c>
      <c r="R607" s="91"/>
    </row>
    <row r="608" spans="1:18" ht="20.100000000000001" customHeight="1" x14ac:dyDescent="0.25">
      <c r="A608" s="87">
        <v>7027</v>
      </c>
      <c r="B608" s="87" t="s">
        <v>1752</v>
      </c>
      <c r="C608" s="88"/>
      <c r="D608" s="88"/>
      <c r="E608" s="88"/>
      <c r="F608" s="88" t="s">
        <v>57</v>
      </c>
      <c r="G608" s="87" t="s">
        <v>1753</v>
      </c>
      <c r="H608" s="87" t="s">
        <v>632</v>
      </c>
      <c r="I608" s="87" t="s">
        <v>396</v>
      </c>
      <c r="J608" s="87" t="s">
        <v>633</v>
      </c>
      <c r="K608" s="87" t="s">
        <v>549</v>
      </c>
      <c r="L608" s="87" t="s">
        <v>549</v>
      </c>
      <c r="M608" s="89">
        <v>8664</v>
      </c>
      <c r="N608" s="89">
        <v>6640</v>
      </c>
      <c r="O608" s="89">
        <v>25072</v>
      </c>
      <c r="P608" s="90">
        <v>40376</v>
      </c>
      <c r="R608" s="91"/>
    </row>
    <row r="609" spans="1:18" ht="20.100000000000001" customHeight="1" x14ac:dyDescent="0.25">
      <c r="A609" s="87">
        <v>7068</v>
      </c>
      <c r="B609" s="87" t="s">
        <v>1754</v>
      </c>
      <c r="C609" s="88"/>
      <c r="D609" s="88"/>
      <c r="E609" s="88"/>
      <c r="F609" s="88" t="s">
        <v>57</v>
      </c>
      <c r="G609" s="87" t="s">
        <v>1755</v>
      </c>
      <c r="H609" s="87" t="s">
        <v>632</v>
      </c>
      <c r="I609" s="87" t="s">
        <v>396</v>
      </c>
      <c r="J609" s="87" t="s">
        <v>633</v>
      </c>
      <c r="K609" s="87" t="s">
        <v>549</v>
      </c>
      <c r="L609" s="87" t="s">
        <v>549</v>
      </c>
      <c r="M609" s="89">
        <v>436608</v>
      </c>
      <c r="N609" s="89">
        <v>862552</v>
      </c>
      <c r="O609" s="89">
        <v>910190</v>
      </c>
      <c r="P609" s="90">
        <v>2209350</v>
      </c>
      <c r="R609" s="91"/>
    </row>
    <row r="610" spans="1:18" ht="20.100000000000001" customHeight="1" x14ac:dyDescent="0.25">
      <c r="A610" s="87">
        <v>7011</v>
      </c>
      <c r="B610" s="87" t="s">
        <v>1756</v>
      </c>
      <c r="C610" s="88"/>
      <c r="D610" s="88"/>
      <c r="E610" s="88"/>
      <c r="F610" s="88" t="s">
        <v>57</v>
      </c>
      <c r="G610" s="87" t="s">
        <v>1757</v>
      </c>
      <c r="H610" s="87" t="s">
        <v>632</v>
      </c>
      <c r="I610" s="87" t="s">
        <v>396</v>
      </c>
      <c r="J610" s="87" t="s">
        <v>633</v>
      </c>
      <c r="K610" s="87" t="s">
        <v>549</v>
      </c>
      <c r="L610" s="87" t="s">
        <v>549</v>
      </c>
      <c r="M610" s="89">
        <v>10932</v>
      </c>
      <c r="N610" s="89">
        <v>5998</v>
      </c>
      <c r="O610" s="89">
        <v>20220</v>
      </c>
      <c r="P610" s="90">
        <v>37150</v>
      </c>
      <c r="R610" s="91"/>
    </row>
    <row r="611" spans="1:18" ht="20.100000000000001" customHeight="1" x14ac:dyDescent="0.25">
      <c r="A611" s="87">
        <v>7072</v>
      </c>
      <c r="B611" s="87" t="s">
        <v>1758</v>
      </c>
      <c r="C611" s="88"/>
      <c r="D611" s="88"/>
      <c r="E611" s="88"/>
      <c r="F611" s="88" t="s">
        <v>57</v>
      </c>
      <c r="G611" s="87" t="s">
        <v>1759</v>
      </c>
      <c r="H611" s="87" t="s">
        <v>632</v>
      </c>
      <c r="I611" s="87" t="s">
        <v>396</v>
      </c>
      <c r="J611" s="87" t="s">
        <v>548</v>
      </c>
      <c r="K611" s="87" t="s">
        <v>549</v>
      </c>
      <c r="L611" s="87" t="s">
        <v>549</v>
      </c>
      <c r="M611" s="89">
        <v>48700</v>
      </c>
      <c r="N611" s="89">
        <v>74502</v>
      </c>
      <c r="O611" s="89">
        <v>119612</v>
      </c>
      <c r="P611" s="90">
        <v>242814</v>
      </c>
      <c r="R611" s="91"/>
    </row>
    <row r="612" spans="1:18" ht="20.100000000000001" customHeight="1" x14ac:dyDescent="0.25">
      <c r="A612" s="87">
        <v>7073</v>
      </c>
      <c r="B612" s="87" t="s">
        <v>1760</v>
      </c>
      <c r="C612" s="88"/>
      <c r="D612" s="88"/>
      <c r="E612" s="88"/>
      <c r="F612" s="88" t="s">
        <v>57</v>
      </c>
      <c r="G612" s="87" t="s">
        <v>1761</v>
      </c>
      <c r="H612" s="87" t="s">
        <v>632</v>
      </c>
      <c r="I612" s="87" t="s">
        <v>396</v>
      </c>
      <c r="J612" s="87" t="s">
        <v>633</v>
      </c>
      <c r="K612" s="87" t="s">
        <v>549</v>
      </c>
      <c r="L612" s="87" t="s">
        <v>549</v>
      </c>
      <c r="M612" s="89">
        <v>102</v>
      </c>
      <c r="N612" s="89">
        <v>40</v>
      </c>
      <c r="O612" s="89">
        <v>14</v>
      </c>
      <c r="P612" s="90">
        <v>156</v>
      </c>
      <c r="R612" s="91"/>
    </row>
    <row r="613" spans="1:18" ht="20.100000000000001" customHeight="1" x14ac:dyDescent="0.25">
      <c r="A613" s="87">
        <v>5714</v>
      </c>
      <c r="B613" s="87" t="s">
        <v>1762</v>
      </c>
      <c r="C613" s="88"/>
      <c r="D613" s="88"/>
      <c r="E613" s="88"/>
      <c r="F613" s="88" t="s">
        <v>57</v>
      </c>
      <c r="G613" s="87" t="s">
        <v>1763</v>
      </c>
      <c r="H613" s="87" t="s">
        <v>187</v>
      </c>
      <c r="I613" s="87" t="s">
        <v>336</v>
      </c>
      <c r="J613" s="87" t="s">
        <v>693</v>
      </c>
      <c r="K613" s="87" t="s">
        <v>549</v>
      </c>
      <c r="L613" s="87" t="s">
        <v>549</v>
      </c>
      <c r="M613" s="89">
        <v>44598</v>
      </c>
      <c r="N613" s="89">
        <v>266524</v>
      </c>
      <c r="O613" s="89">
        <v>84094</v>
      </c>
      <c r="P613" s="90">
        <v>395216</v>
      </c>
      <c r="R613" s="91"/>
    </row>
    <row r="614" spans="1:18" ht="20.100000000000001" customHeight="1" x14ac:dyDescent="0.25">
      <c r="A614" s="87">
        <v>9850</v>
      </c>
      <c r="B614" s="87" t="s">
        <v>1764</v>
      </c>
      <c r="C614" s="88"/>
      <c r="D614" s="88"/>
      <c r="E614" s="88"/>
      <c r="F614" s="88" t="s">
        <v>57</v>
      </c>
      <c r="G614" s="87" t="s">
        <v>1765</v>
      </c>
      <c r="H614" s="87" t="s">
        <v>187</v>
      </c>
      <c r="I614" s="87" t="s">
        <v>336</v>
      </c>
      <c r="J614" s="87" t="s">
        <v>693</v>
      </c>
      <c r="K614" s="87" t="s">
        <v>549</v>
      </c>
      <c r="L614" s="87" t="s">
        <v>549</v>
      </c>
      <c r="M614" s="89">
        <v>24314</v>
      </c>
      <c r="N614" s="89">
        <v>50226</v>
      </c>
      <c r="O614" s="89">
        <v>15918</v>
      </c>
      <c r="P614" s="90">
        <v>90458</v>
      </c>
      <c r="R614" s="91"/>
    </row>
    <row r="615" spans="1:18" ht="20.100000000000001" customHeight="1" x14ac:dyDescent="0.25">
      <c r="A615" s="87">
        <v>5756</v>
      </c>
      <c r="B615" s="87" t="s">
        <v>1766</v>
      </c>
      <c r="C615" s="88"/>
      <c r="D615" s="88"/>
      <c r="E615" s="88"/>
      <c r="F615" s="88" t="s">
        <v>57</v>
      </c>
      <c r="G615" s="87" t="s">
        <v>1767</v>
      </c>
      <c r="H615" s="87" t="s">
        <v>187</v>
      </c>
      <c r="I615" s="87" t="s">
        <v>336</v>
      </c>
      <c r="J615" s="87" t="s">
        <v>696</v>
      </c>
      <c r="K615" s="87" t="s">
        <v>549</v>
      </c>
      <c r="L615" s="87" t="s">
        <v>549</v>
      </c>
      <c r="M615" s="89">
        <v>107076</v>
      </c>
      <c r="N615" s="89">
        <v>694138</v>
      </c>
      <c r="O615" s="89">
        <v>159156</v>
      </c>
      <c r="P615" s="90">
        <v>960370</v>
      </c>
      <c r="R615" s="91"/>
    </row>
    <row r="616" spans="1:18" ht="20.100000000000001" customHeight="1" x14ac:dyDescent="0.25">
      <c r="A616" s="87">
        <v>5760</v>
      </c>
      <c r="B616" s="87" t="s">
        <v>1768</v>
      </c>
      <c r="C616" s="88"/>
      <c r="D616" s="88"/>
      <c r="E616" s="88"/>
      <c r="F616" s="88" t="s">
        <v>57</v>
      </c>
      <c r="G616" s="87" t="s">
        <v>1769</v>
      </c>
      <c r="H616" s="87" t="s">
        <v>187</v>
      </c>
      <c r="I616" s="87" t="s">
        <v>336</v>
      </c>
      <c r="J616" s="87" t="s">
        <v>696</v>
      </c>
      <c r="K616" s="87" t="s">
        <v>549</v>
      </c>
      <c r="L616" s="87" t="s">
        <v>549</v>
      </c>
      <c r="M616" s="89">
        <v>4332</v>
      </c>
      <c r="N616" s="89">
        <v>16492</v>
      </c>
      <c r="O616" s="89">
        <v>4786</v>
      </c>
      <c r="P616" s="90">
        <v>25610</v>
      </c>
      <c r="R616" s="91"/>
    </row>
    <row r="617" spans="1:18" ht="20.100000000000001" customHeight="1" x14ac:dyDescent="0.25">
      <c r="A617" s="87">
        <v>5808</v>
      </c>
      <c r="B617" s="87" t="s">
        <v>1770</v>
      </c>
      <c r="C617" s="88"/>
      <c r="D617" s="88"/>
      <c r="E617" s="88"/>
      <c r="F617" s="88" t="s">
        <v>57</v>
      </c>
      <c r="G617" s="87" t="s">
        <v>1771</v>
      </c>
      <c r="H617" s="87" t="s">
        <v>187</v>
      </c>
      <c r="I617" s="87" t="s">
        <v>336</v>
      </c>
      <c r="J617" s="87" t="s">
        <v>693</v>
      </c>
      <c r="K617" s="87" t="s">
        <v>549</v>
      </c>
      <c r="L617" s="87" t="s">
        <v>549</v>
      </c>
      <c r="M617" s="89">
        <v>16498</v>
      </c>
      <c r="N617" s="89">
        <v>40846</v>
      </c>
      <c r="O617" s="89">
        <v>11734</v>
      </c>
      <c r="P617" s="90">
        <v>69078</v>
      </c>
      <c r="R617" s="91"/>
    </row>
    <row r="618" spans="1:18" ht="20.100000000000001" customHeight="1" x14ac:dyDescent="0.25">
      <c r="A618" s="87">
        <v>5717</v>
      </c>
      <c r="B618" s="87" t="s">
        <v>1772</v>
      </c>
      <c r="C618" s="88"/>
      <c r="D618" s="88"/>
      <c r="E618" s="88"/>
      <c r="F618" s="88" t="s">
        <v>57</v>
      </c>
      <c r="G618" s="87" t="s">
        <v>1773</v>
      </c>
      <c r="H618" s="87" t="s">
        <v>187</v>
      </c>
      <c r="I618" s="87" t="s">
        <v>336</v>
      </c>
      <c r="J618" s="87" t="s">
        <v>693</v>
      </c>
      <c r="K618" s="87" t="s">
        <v>549</v>
      </c>
      <c r="L618" s="87" t="s">
        <v>549</v>
      </c>
      <c r="M618" s="89">
        <v>64068</v>
      </c>
      <c r="N618" s="89">
        <v>236654</v>
      </c>
      <c r="O618" s="89">
        <v>89328</v>
      </c>
      <c r="P618" s="90">
        <v>390050</v>
      </c>
      <c r="R618" s="91"/>
    </row>
    <row r="619" spans="1:18" ht="20.100000000000001" customHeight="1" x14ac:dyDescent="0.25">
      <c r="A619" s="87">
        <v>5762</v>
      </c>
      <c r="B619" s="87" t="s">
        <v>1774</v>
      </c>
      <c r="C619" s="88"/>
      <c r="D619" s="88"/>
      <c r="E619" s="88"/>
      <c r="F619" s="88" t="s">
        <v>57</v>
      </c>
      <c r="G619" s="87" t="s">
        <v>1775</v>
      </c>
      <c r="H619" s="87" t="s">
        <v>187</v>
      </c>
      <c r="I619" s="87" t="s">
        <v>336</v>
      </c>
      <c r="J619" s="87" t="s">
        <v>696</v>
      </c>
      <c r="K619" s="87" t="s">
        <v>549</v>
      </c>
      <c r="L619" s="87" t="s">
        <v>549</v>
      </c>
      <c r="M619" s="89">
        <v>5198</v>
      </c>
      <c r="N619" s="89">
        <v>58070</v>
      </c>
      <c r="O619" s="89">
        <v>1422</v>
      </c>
      <c r="P619" s="90">
        <v>64690</v>
      </c>
      <c r="R619" s="91"/>
    </row>
    <row r="620" spans="1:18" ht="20.100000000000001" customHeight="1" x14ac:dyDescent="0.25">
      <c r="A620" s="87">
        <v>5761</v>
      </c>
      <c r="B620" s="87" t="s">
        <v>1776</v>
      </c>
      <c r="C620" s="88"/>
      <c r="D620" s="88"/>
      <c r="E620" s="88"/>
      <c r="F620" s="88" t="s">
        <v>57</v>
      </c>
      <c r="G620" s="87" t="s">
        <v>1777</v>
      </c>
      <c r="H620" s="87" t="s">
        <v>187</v>
      </c>
      <c r="I620" s="87" t="s">
        <v>336</v>
      </c>
      <c r="J620" s="87" t="s">
        <v>696</v>
      </c>
      <c r="K620" s="87" t="s">
        <v>549</v>
      </c>
      <c r="L620" s="87" t="s">
        <v>549</v>
      </c>
      <c r="M620" s="89">
        <v>14264</v>
      </c>
      <c r="N620" s="89">
        <v>84212</v>
      </c>
      <c r="O620" s="89">
        <v>17050</v>
      </c>
      <c r="P620" s="90">
        <v>115526</v>
      </c>
      <c r="R620" s="91"/>
    </row>
    <row r="621" spans="1:18" ht="20.100000000000001" customHeight="1" x14ac:dyDescent="0.25">
      <c r="A621" s="87">
        <v>5759</v>
      </c>
      <c r="B621" s="87" t="s">
        <v>1778</v>
      </c>
      <c r="C621" s="88"/>
      <c r="D621" s="88"/>
      <c r="E621" s="88"/>
      <c r="F621" s="88" t="s">
        <v>57</v>
      </c>
      <c r="G621" s="87" t="s">
        <v>1779</v>
      </c>
      <c r="H621" s="87" t="s">
        <v>187</v>
      </c>
      <c r="I621" s="87" t="s">
        <v>336</v>
      </c>
      <c r="J621" s="87" t="s">
        <v>693</v>
      </c>
      <c r="K621" s="87" t="s">
        <v>549</v>
      </c>
      <c r="L621" s="87" t="s">
        <v>549</v>
      </c>
      <c r="M621" s="89">
        <v>16702</v>
      </c>
      <c r="N621" s="89">
        <v>36080</v>
      </c>
      <c r="O621" s="89">
        <v>9072</v>
      </c>
      <c r="P621" s="90">
        <v>61854</v>
      </c>
      <c r="R621" s="91"/>
    </row>
    <row r="622" spans="1:18" ht="20.100000000000001" customHeight="1" x14ac:dyDescent="0.25">
      <c r="A622" s="87">
        <v>5544</v>
      </c>
      <c r="B622" s="87" t="s">
        <v>1780</v>
      </c>
      <c r="C622" s="88"/>
      <c r="D622" s="88"/>
      <c r="E622" s="88"/>
      <c r="F622" s="88" t="s">
        <v>57</v>
      </c>
      <c r="G622" s="87" t="s">
        <v>1781</v>
      </c>
      <c r="H622" s="87" t="s">
        <v>106</v>
      </c>
      <c r="I622" s="87" t="s">
        <v>391</v>
      </c>
      <c r="J622" s="87" t="s">
        <v>693</v>
      </c>
      <c r="K622" s="87" t="s">
        <v>549</v>
      </c>
      <c r="L622" s="87" t="s">
        <v>549</v>
      </c>
      <c r="M622" s="89">
        <v>166786</v>
      </c>
      <c r="N622" s="89">
        <v>236656</v>
      </c>
      <c r="O622" s="89">
        <v>312720</v>
      </c>
      <c r="P622" s="90">
        <v>716162</v>
      </c>
      <c r="R622" s="91"/>
    </row>
    <row r="623" spans="1:18" ht="20.100000000000001" customHeight="1" x14ac:dyDescent="0.25">
      <c r="A623" s="87">
        <v>5624</v>
      </c>
      <c r="B623" s="87" t="s">
        <v>1782</v>
      </c>
      <c r="C623" s="88"/>
      <c r="D623" s="88"/>
      <c r="E623" s="88"/>
      <c r="F623" s="88" t="s">
        <v>57</v>
      </c>
      <c r="G623" s="87" t="s">
        <v>1783</v>
      </c>
      <c r="H623" s="87" t="s">
        <v>106</v>
      </c>
      <c r="I623" s="87" t="s">
        <v>391</v>
      </c>
      <c r="J623" s="87" t="s">
        <v>693</v>
      </c>
      <c r="K623" s="87" t="s">
        <v>549</v>
      </c>
      <c r="L623" s="87" t="s">
        <v>549</v>
      </c>
      <c r="M623" s="89">
        <v>31994</v>
      </c>
      <c r="N623" s="89">
        <v>26442</v>
      </c>
      <c r="O623" s="89">
        <v>83270</v>
      </c>
      <c r="P623" s="90">
        <v>141706</v>
      </c>
      <c r="R623" s="91"/>
    </row>
    <row r="624" spans="1:18" ht="20.100000000000001" customHeight="1" x14ac:dyDescent="0.25">
      <c r="A624" s="87">
        <v>5634</v>
      </c>
      <c r="B624" s="87" t="s">
        <v>1784</v>
      </c>
      <c r="C624" s="88"/>
      <c r="D624" s="88"/>
      <c r="E624" s="88"/>
      <c r="F624" s="88" t="s">
        <v>57</v>
      </c>
      <c r="G624" s="87" t="s">
        <v>1785</v>
      </c>
      <c r="H624" s="87" t="s">
        <v>106</v>
      </c>
      <c r="I624" s="87" t="s">
        <v>391</v>
      </c>
      <c r="J624" s="87" t="s">
        <v>693</v>
      </c>
      <c r="K624" s="87" t="s">
        <v>549</v>
      </c>
      <c r="L624" s="87" t="s">
        <v>549</v>
      </c>
      <c r="M624" s="89">
        <v>104660</v>
      </c>
      <c r="N624" s="89">
        <v>148332</v>
      </c>
      <c r="O624" s="89">
        <v>274110</v>
      </c>
      <c r="P624" s="90">
        <v>527102</v>
      </c>
      <c r="R624" s="91"/>
    </row>
    <row r="625" spans="1:18" ht="20.100000000000001" customHeight="1" x14ac:dyDescent="0.25">
      <c r="A625" s="87">
        <v>5635</v>
      </c>
      <c r="B625" s="87" t="s">
        <v>1786</v>
      </c>
      <c r="C625" s="88"/>
      <c r="D625" s="88"/>
      <c r="E625" s="88"/>
      <c r="F625" s="88" t="s">
        <v>57</v>
      </c>
      <c r="G625" s="87" t="s">
        <v>1787</v>
      </c>
      <c r="H625" s="87" t="s">
        <v>106</v>
      </c>
      <c r="I625" s="87" t="s">
        <v>391</v>
      </c>
      <c r="J625" s="87" t="s">
        <v>693</v>
      </c>
      <c r="K625" s="87" t="s">
        <v>549</v>
      </c>
      <c r="L625" s="87" t="s">
        <v>549</v>
      </c>
      <c r="M625" s="89">
        <v>57032</v>
      </c>
      <c r="N625" s="89">
        <v>90718</v>
      </c>
      <c r="O625" s="89">
        <v>92348</v>
      </c>
      <c r="P625" s="90">
        <v>240098</v>
      </c>
      <c r="R625" s="91"/>
    </row>
    <row r="626" spans="1:18" ht="20.100000000000001" customHeight="1" x14ac:dyDescent="0.25">
      <c r="A626" s="87">
        <v>5657</v>
      </c>
      <c r="B626" s="87" t="s">
        <v>1788</v>
      </c>
      <c r="C626" s="88"/>
      <c r="D626" s="88"/>
      <c r="E626" s="88"/>
      <c r="F626" s="88" t="s">
        <v>57</v>
      </c>
      <c r="G626" s="87" t="s">
        <v>1789</v>
      </c>
      <c r="H626" s="87" t="s">
        <v>106</v>
      </c>
      <c r="I626" s="87" t="s">
        <v>391</v>
      </c>
      <c r="J626" s="87" t="s">
        <v>693</v>
      </c>
      <c r="K626" s="87" t="s">
        <v>549</v>
      </c>
      <c r="L626" s="87" t="s">
        <v>549</v>
      </c>
      <c r="M626" s="89">
        <v>282314</v>
      </c>
      <c r="N626" s="89">
        <v>490142</v>
      </c>
      <c r="O626" s="89">
        <v>660522</v>
      </c>
      <c r="P626" s="90">
        <v>1432978</v>
      </c>
      <c r="R626" s="91"/>
    </row>
    <row r="627" spans="1:18" ht="20.100000000000001" customHeight="1" x14ac:dyDescent="0.25">
      <c r="A627" s="87">
        <v>5658</v>
      </c>
      <c r="B627" s="87" t="s">
        <v>1790</v>
      </c>
      <c r="C627" s="88"/>
      <c r="D627" s="88"/>
      <c r="E627" s="88"/>
      <c r="F627" s="88" t="s">
        <v>57</v>
      </c>
      <c r="G627" s="87" t="s">
        <v>1791</v>
      </c>
      <c r="H627" s="87" t="s">
        <v>106</v>
      </c>
      <c r="I627" s="87" t="s">
        <v>391</v>
      </c>
      <c r="J627" s="87" t="s">
        <v>693</v>
      </c>
      <c r="K627" s="87" t="s">
        <v>549</v>
      </c>
      <c r="L627" s="87" t="s">
        <v>549</v>
      </c>
      <c r="M627" s="89">
        <v>26066</v>
      </c>
      <c r="N627" s="89">
        <v>35728</v>
      </c>
      <c r="O627" s="89">
        <v>58576</v>
      </c>
      <c r="P627" s="90">
        <v>120370</v>
      </c>
      <c r="R627" s="91"/>
    </row>
    <row r="628" spans="1:18" ht="20.100000000000001" customHeight="1" x14ac:dyDescent="0.25">
      <c r="A628" s="87">
        <v>6006</v>
      </c>
      <c r="B628" s="87" t="s">
        <v>1792</v>
      </c>
      <c r="C628" s="88"/>
      <c r="D628" s="88"/>
      <c r="E628" s="88" t="s">
        <v>601</v>
      </c>
      <c r="F628" s="88" t="s">
        <v>57</v>
      </c>
      <c r="G628" s="87" t="s">
        <v>1793</v>
      </c>
      <c r="H628" s="87" t="s">
        <v>632</v>
      </c>
      <c r="I628" s="87" t="s">
        <v>283</v>
      </c>
      <c r="J628" s="87" t="s">
        <v>548</v>
      </c>
      <c r="K628" s="87" t="s">
        <v>549</v>
      </c>
      <c r="L628" s="87" t="s">
        <v>549</v>
      </c>
      <c r="M628" s="89">
        <v>14184</v>
      </c>
      <c r="N628" s="89">
        <v>19744</v>
      </c>
      <c r="O628" s="89">
        <v>16218</v>
      </c>
      <c r="P628" s="90">
        <v>50146</v>
      </c>
      <c r="R628" s="91"/>
    </row>
    <row r="629" spans="1:18" ht="20.100000000000001" customHeight="1" x14ac:dyDescent="0.25">
      <c r="A629" s="87">
        <v>6800</v>
      </c>
      <c r="B629" s="87" t="s">
        <v>1794</v>
      </c>
      <c r="C629" s="88"/>
      <c r="D629" s="88"/>
      <c r="E629" s="88" t="s">
        <v>601</v>
      </c>
      <c r="F629" s="88" t="s">
        <v>57</v>
      </c>
      <c r="G629" s="87" t="s">
        <v>1795</v>
      </c>
      <c r="H629" s="87" t="s">
        <v>632</v>
      </c>
      <c r="I629" s="87" t="s">
        <v>283</v>
      </c>
      <c r="J629" s="87" t="s">
        <v>633</v>
      </c>
      <c r="K629" s="87" t="s">
        <v>549</v>
      </c>
      <c r="L629" s="87" t="s">
        <v>549</v>
      </c>
      <c r="M629" s="89">
        <v>700482</v>
      </c>
      <c r="N629" s="89">
        <v>946442</v>
      </c>
      <c r="O629" s="89">
        <v>1518226</v>
      </c>
      <c r="P629" s="90">
        <v>3165150</v>
      </c>
      <c r="R629" s="91"/>
    </row>
    <row r="630" spans="1:18" ht="20.100000000000001" customHeight="1" x14ac:dyDescent="0.25">
      <c r="A630" s="87">
        <v>6818</v>
      </c>
      <c r="B630" s="87" t="s">
        <v>1796</v>
      </c>
      <c r="C630" s="88"/>
      <c r="D630" s="88"/>
      <c r="E630" s="88" t="s">
        <v>601</v>
      </c>
      <c r="F630" s="88" t="s">
        <v>57</v>
      </c>
      <c r="G630" s="87" t="s">
        <v>1797</v>
      </c>
      <c r="H630" s="87" t="s">
        <v>632</v>
      </c>
      <c r="I630" s="87" t="s">
        <v>283</v>
      </c>
      <c r="J630" s="87" t="s">
        <v>633</v>
      </c>
      <c r="K630" s="87" t="s">
        <v>549</v>
      </c>
      <c r="L630" s="87" t="s">
        <v>549</v>
      </c>
      <c r="M630" s="89">
        <v>218559.8787616367</v>
      </c>
      <c r="N630" s="89">
        <v>267494.6092227755</v>
      </c>
      <c r="O630" s="89">
        <v>449416.31233311683</v>
      </c>
      <c r="P630" s="90">
        <v>935470.80031752901</v>
      </c>
      <c r="R630" s="91"/>
    </row>
    <row r="631" spans="1:18" ht="20.100000000000001" customHeight="1" x14ac:dyDescent="0.25">
      <c r="A631" s="87">
        <v>6085</v>
      </c>
      <c r="B631" s="87" t="s">
        <v>1798</v>
      </c>
      <c r="C631" s="88"/>
      <c r="D631" s="88"/>
      <c r="E631" s="88" t="s">
        <v>601</v>
      </c>
      <c r="F631" s="88" t="s">
        <v>57</v>
      </c>
      <c r="G631" s="87" t="s">
        <v>1799</v>
      </c>
      <c r="H631" s="87" t="s">
        <v>632</v>
      </c>
      <c r="I631" s="87" t="s">
        <v>283</v>
      </c>
      <c r="J631" s="87" t="s">
        <v>548</v>
      </c>
      <c r="K631" s="87" t="s">
        <v>549</v>
      </c>
      <c r="L631" s="87" t="s">
        <v>549</v>
      </c>
      <c r="M631" s="89">
        <v>377618.12123836327</v>
      </c>
      <c r="N631" s="89">
        <v>462165.3907772245</v>
      </c>
      <c r="O631" s="89">
        <v>776481.68766688323</v>
      </c>
      <c r="P631" s="90">
        <v>1616265.1996824711</v>
      </c>
      <c r="R631" s="91"/>
    </row>
    <row r="632" spans="1:18" ht="20.100000000000001" customHeight="1" x14ac:dyDescent="0.25">
      <c r="A632" s="87">
        <v>6806</v>
      </c>
      <c r="B632" s="87" t="s">
        <v>1800</v>
      </c>
      <c r="C632" s="88"/>
      <c r="D632" s="88"/>
      <c r="E632" s="88" t="s">
        <v>601</v>
      </c>
      <c r="F632" s="88" t="s">
        <v>57</v>
      </c>
      <c r="G632" s="87" t="s">
        <v>1801</v>
      </c>
      <c r="H632" s="87" t="s">
        <v>632</v>
      </c>
      <c r="I632" s="87" t="s">
        <v>283</v>
      </c>
      <c r="J632" s="87" t="s">
        <v>633</v>
      </c>
      <c r="K632" s="87" t="s">
        <v>549</v>
      </c>
      <c r="L632" s="87" t="s">
        <v>549</v>
      </c>
      <c r="M632" s="89">
        <v>136042</v>
      </c>
      <c r="N632" s="89">
        <v>147958</v>
      </c>
      <c r="O632" s="89">
        <v>242568</v>
      </c>
      <c r="P632" s="90">
        <v>526568</v>
      </c>
      <c r="R632" s="91"/>
    </row>
    <row r="633" spans="1:18" ht="20.100000000000001" customHeight="1" x14ac:dyDescent="0.25">
      <c r="A633" s="87">
        <v>6821</v>
      </c>
      <c r="B633" s="87" t="s">
        <v>1802</v>
      </c>
      <c r="C633" s="88"/>
      <c r="D633" s="88"/>
      <c r="E633" s="88" t="s">
        <v>601</v>
      </c>
      <c r="F633" s="88" t="s">
        <v>57</v>
      </c>
      <c r="G633" s="87" t="s">
        <v>1803</v>
      </c>
      <c r="H633" s="87" t="s">
        <v>632</v>
      </c>
      <c r="I633" s="87" t="s">
        <v>283</v>
      </c>
      <c r="J633" s="87" t="s">
        <v>633</v>
      </c>
      <c r="K633" s="87" t="s">
        <v>549</v>
      </c>
      <c r="L633" s="87" t="s">
        <v>549</v>
      </c>
      <c r="M633" s="89">
        <v>128716</v>
      </c>
      <c r="N633" s="89">
        <v>130388</v>
      </c>
      <c r="O633" s="89">
        <v>117272</v>
      </c>
      <c r="P633" s="90">
        <v>376376</v>
      </c>
      <c r="R633" s="91"/>
    </row>
    <row r="634" spans="1:18" ht="20.100000000000001" customHeight="1" x14ac:dyDescent="0.25">
      <c r="A634" s="87">
        <v>6824</v>
      </c>
      <c r="B634" s="87" t="s">
        <v>1804</v>
      </c>
      <c r="C634" s="88"/>
      <c r="D634" s="88"/>
      <c r="E634" s="88" t="s">
        <v>601</v>
      </c>
      <c r="F634" s="88" t="s">
        <v>57</v>
      </c>
      <c r="G634" s="87" t="s">
        <v>1805</v>
      </c>
      <c r="H634" s="87" t="s">
        <v>632</v>
      </c>
      <c r="I634" s="87" t="s">
        <v>283</v>
      </c>
      <c r="J634" s="87" t="s">
        <v>633</v>
      </c>
      <c r="K634" s="87" t="s">
        <v>549</v>
      </c>
      <c r="L634" s="87" t="s">
        <v>549</v>
      </c>
      <c r="M634" s="89">
        <v>375568</v>
      </c>
      <c r="N634" s="89">
        <v>403684</v>
      </c>
      <c r="O634" s="89">
        <v>375038</v>
      </c>
      <c r="P634" s="90">
        <v>1154290</v>
      </c>
      <c r="R634" s="91"/>
    </row>
    <row r="635" spans="1:18" ht="20.100000000000001" customHeight="1" x14ac:dyDescent="0.25">
      <c r="A635" s="87">
        <v>6095</v>
      </c>
      <c r="B635" s="87" t="s">
        <v>1806</v>
      </c>
      <c r="C635" s="88"/>
      <c r="D635" s="88"/>
      <c r="E635" s="88" t="s">
        <v>601</v>
      </c>
      <c r="F635" s="88" t="s">
        <v>57</v>
      </c>
      <c r="G635" s="87" t="s">
        <v>1807</v>
      </c>
      <c r="H635" s="87" t="s">
        <v>632</v>
      </c>
      <c r="I635" s="87" t="s">
        <v>283</v>
      </c>
      <c r="J635" s="87" t="s">
        <v>548</v>
      </c>
      <c r="K635" s="87" t="s">
        <v>549</v>
      </c>
      <c r="L635" s="87" t="s">
        <v>549</v>
      </c>
      <c r="M635" s="89">
        <v>48986</v>
      </c>
      <c r="N635" s="89">
        <v>42170</v>
      </c>
      <c r="O635" s="89">
        <v>76596</v>
      </c>
      <c r="P635" s="90">
        <v>167752</v>
      </c>
      <c r="R635" s="91"/>
    </row>
    <row r="636" spans="1:18" ht="20.100000000000001" customHeight="1" x14ac:dyDescent="0.25">
      <c r="A636" s="87">
        <v>6260</v>
      </c>
      <c r="B636" s="87" t="s">
        <v>1808</v>
      </c>
      <c r="C636" s="88"/>
      <c r="D636" s="88"/>
      <c r="E636" s="88"/>
      <c r="F636" s="88" t="s">
        <v>57</v>
      </c>
      <c r="G636" s="87" t="s">
        <v>1809</v>
      </c>
      <c r="H636" s="87" t="s">
        <v>170</v>
      </c>
      <c r="I636" s="87" t="s">
        <v>380</v>
      </c>
      <c r="J636" s="87" t="s">
        <v>571</v>
      </c>
      <c r="K636" s="87" t="s">
        <v>549</v>
      </c>
      <c r="L636" s="87" t="s">
        <v>549</v>
      </c>
      <c r="M636" s="89">
        <v>100</v>
      </c>
      <c r="N636" s="89">
        <v>6</v>
      </c>
      <c r="O636" s="89">
        <v>0</v>
      </c>
      <c r="P636" s="90">
        <v>106</v>
      </c>
      <c r="R636" s="91"/>
    </row>
    <row r="637" spans="1:18" ht="20.100000000000001" customHeight="1" x14ac:dyDescent="0.25">
      <c r="A637" s="87">
        <v>6265</v>
      </c>
      <c r="B637" s="87" t="s">
        <v>1810</v>
      </c>
      <c r="C637" s="88"/>
      <c r="D637" s="88"/>
      <c r="E637" s="88"/>
      <c r="F637" s="88" t="s">
        <v>57</v>
      </c>
      <c r="G637" s="87" t="s">
        <v>1811</v>
      </c>
      <c r="H637" s="87" t="s">
        <v>170</v>
      </c>
      <c r="I637" s="87" t="s">
        <v>380</v>
      </c>
      <c r="J637" s="87" t="s">
        <v>571</v>
      </c>
      <c r="K637" s="87" t="s">
        <v>549</v>
      </c>
      <c r="L637" s="87" t="s">
        <v>549</v>
      </c>
      <c r="M637" s="89">
        <v>99746</v>
      </c>
      <c r="N637" s="89">
        <v>242848</v>
      </c>
      <c r="O637" s="89">
        <v>6414</v>
      </c>
      <c r="P637" s="90">
        <v>349008</v>
      </c>
      <c r="R637" s="91"/>
    </row>
    <row r="638" spans="1:18" ht="20.100000000000001" customHeight="1" x14ac:dyDescent="0.25">
      <c r="A638" s="87">
        <v>6267</v>
      </c>
      <c r="B638" s="87" t="s">
        <v>1812</v>
      </c>
      <c r="C638" s="88"/>
      <c r="D638" s="88"/>
      <c r="E638" s="88"/>
      <c r="F638" s="88" t="s">
        <v>57</v>
      </c>
      <c r="G638" s="87" t="s">
        <v>1813</v>
      </c>
      <c r="H638" s="87" t="s">
        <v>170</v>
      </c>
      <c r="I638" s="87" t="s">
        <v>380</v>
      </c>
      <c r="J638" s="87" t="s">
        <v>571</v>
      </c>
      <c r="K638" s="87" t="s">
        <v>549</v>
      </c>
      <c r="L638" s="87" t="s">
        <v>549</v>
      </c>
      <c r="M638" s="89">
        <v>170</v>
      </c>
      <c r="N638" s="89">
        <v>40</v>
      </c>
      <c r="O638" s="89">
        <v>0</v>
      </c>
      <c r="P638" s="90">
        <v>210</v>
      </c>
      <c r="R638" s="91"/>
    </row>
    <row r="639" spans="1:18" ht="20.100000000000001" customHeight="1" x14ac:dyDescent="0.25">
      <c r="A639" s="87">
        <v>6268</v>
      </c>
      <c r="B639" s="87" t="s">
        <v>1814</v>
      </c>
      <c r="C639" s="88"/>
      <c r="D639" s="88"/>
      <c r="E639" s="88"/>
      <c r="F639" s="88" t="s">
        <v>57</v>
      </c>
      <c r="G639" s="87" t="s">
        <v>1815</v>
      </c>
      <c r="H639" s="87" t="s">
        <v>170</v>
      </c>
      <c r="I639" s="87" t="s">
        <v>380</v>
      </c>
      <c r="J639" s="87" t="s">
        <v>571</v>
      </c>
      <c r="K639" s="87" t="s">
        <v>549</v>
      </c>
      <c r="L639" s="87" t="s">
        <v>549</v>
      </c>
      <c r="M639" s="89">
        <v>31528</v>
      </c>
      <c r="N639" s="89">
        <v>11296</v>
      </c>
      <c r="O639" s="89">
        <v>3502</v>
      </c>
      <c r="P639" s="90">
        <v>46326</v>
      </c>
      <c r="R639" s="91"/>
    </row>
    <row r="640" spans="1:18" ht="20.100000000000001" customHeight="1" x14ac:dyDescent="0.25">
      <c r="A640" s="87">
        <v>8045</v>
      </c>
      <c r="B640" s="87" t="s">
        <v>1816</v>
      </c>
      <c r="C640" s="88"/>
      <c r="D640" s="88"/>
      <c r="E640" s="88"/>
      <c r="F640" s="88" t="s">
        <v>57</v>
      </c>
      <c r="G640" s="87" t="s">
        <v>1817</v>
      </c>
      <c r="H640" s="87" t="s">
        <v>653</v>
      </c>
      <c r="I640" s="87" t="s">
        <v>340</v>
      </c>
      <c r="J640" s="87" t="s">
        <v>558</v>
      </c>
      <c r="K640" s="87" t="s">
        <v>549</v>
      </c>
      <c r="L640" s="87" t="s">
        <v>549</v>
      </c>
      <c r="M640" s="89">
        <v>208</v>
      </c>
      <c r="N640" s="89">
        <v>822</v>
      </c>
      <c r="O640" s="89">
        <v>476</v>
      </c>
      <c r="P640" s="90">
        <v>1506</v>
      </c>
      <c r="R640" s="91"/>
    </row>
    <row r="641" spans="1:18" ht="20.100000000000001" customHeight="1" x14ac:dyDescent="0.25">
      <c r="A641" s="87">
        <v>8047</v>
      </c>
      <c r="B641" s="87" t="s">
        <v>1818</v>
      </c>
      <c r="C641" s="88"/>
      <c r="D641" s="88"/>
      <c r="E641" s="88"/>
      <c r="F641" s="88" t="s">
        <v>57</v>
      </c>
      <c r="G641" s="87" t="s">
        <v>1819</v>
      </c>
      <c r="H641" s="87" t="s">
        <v>653</v>
      </c>
      <c r="I641" s="87" t="s">
        <v>340</v>
      </c>
      <c r="J641" s="87" t="s">
        <v>558</v>
      </c>
      <c r="K641" s="87" t="s">
        <v>549</v>
      </c>
      <c r="L641" s="87" t="s">
        <v>549</v>
      </c>
      <c r="M641" s="89">
        <v>3950</v>
      </c>
      <c r="N641" s="89">
        <v>7266</v>
      </c>
      <c r="O641" s="89">
        <v>1630</v>
      </c>
      <c r="P641" s="90">
        <v>12846</v>
      </c>
      <c r="R641" s="91"/>
    </row>
    <row r="642" spans="1:18" ht="20.100000000000001" customHeight="1" x14ac:dyDescent="0.25">
      <c r="A642" s="87">
        <v>8048</v>
      </c>
      <c r="B642" s="87" t="s">
        <v>1820</v>
      </c>
      <c r="C642" s="88"/>
      <c r="D642" s="88"/>
      <c r="E642" s="88"/>
      <c r="F642" s="88" t="s">
        <v>57</v>
      </c>
      <c r="G642" s="87" t="s">
        <v>1821</v>
      </c>
      <c r="H642" s="87" t="s">
        <v>653</v>
      </c>
      <c r="I642" s="87" t="s">
        <v>340</v>
      </c>
      <c r="J642" s="87" t="s">
        <v>558</v>
      </c>
      <c r="K642" s="87" t="s">
        <v>549</v>
      </c>
      <c r="L642" s="87" t="s">
        <v>549</v>
      </c>
      <c r="M642" s="89">
        <v>123652</v>
      </c>
      <c r="N642" s="89">
        <v>353378</v>
      </c>
      <c r="O642" s="89">
        <v>196046</v>
      </c>
      <c r="P642" s="90">
        <v>673076</v>
      </c>
      <c r="R642" s="91"/>
    </row>
    <row r="643" spans="1:18" ht="20.100000000000001" customHeight="1" x14ac:dyDescent="0.25">
      <c r="A643" s="87">
        <v>8049</v>
      </c>
      <c r="B643" s="87" t="s">
        <v>1822</v>
      </c>
      <c r="C643" s="88"/>
      <c r="D643" s="88"/>
      <c r="E643" s="88"/>
      <c r="F643" s="88" t="s">
        <v>57</v>
      </c>
      <c r="G643" s="87" t="s">
        <v>1823</v>
      </c>
      <c r="H643" s="87" t="s">
        <v>653</v>
      </c>
      <c r="I643" s="87" t="s">
        <v>340</v>
      </c>
      <c r="J643" s="87" t="s">
        <v>558</v>
      </c>
      <c r="K643" s="87" t="s">
        <v>549</v>
      </c>
      <c r="L643" s="87" t="s">
        <v>549</v>
      </c>
      <c r="M643" s="89">
        <v>125760</v>
      </c>
      <c r="N643" s="89">
        <v>276126</v>
      </c>
      <c r="O643" s="89">
        <v>61444</v>
      </c>
      <c r="P643" s="90">
        <v>463330</v>
      </c>
      <c r="R643" s="91"/>
    </row>
    <row r="644" spans="1:18" ht="20.100000000000001" customHeight="1" x14ac:dyDescent="0.25">
      <c r="A644" s="87">
        <v>8050</v>
      </c>
      <c r="B644" s="87" t="s">
        <v>1824</v>
      </c>
      <c r="C644" s="88"/>
      <c r="D644" s="88"/>
      <c r="E644" s="88"/>
      <c r="F644" s="88" t="s">
        <v>57</v>
      </c>
      <c r="G644" s="87" t="s">
        <v>1825</v>
      </c>
      <c r="H644" s="87" t="s">
        <v>653</v>
      </c>
      <c r="I644" s="87" t="s">
        <v>340</v>
      </c>
      <c r="J644" s="87" t="s">
        <v>558</v>
      </c>
      <c r="K644" s="87" t="s">
        <v>549</v>
      </c>
      <c r="L644" s="87" t="s">
        <v>549</v>
      </c>
      <c r="M644" s="89">
        <v>380</v>
      </c>
      <c r="N644" s="89">
        <v>202</v>
      </c>
      <c r="O644" s="89">
        <v>844</v>
      </c>
      <c r="P644" s="90">
        <v>1426</v>
      </c>
      <c r="R644" s="91"/>
    </row>
    <row r="645" spans="1:18" ht="20.100000000000001" customHeight="1" x14ac:dyDescent="0.25">
      <c r="A645" s="87">
        <v>8051</v>
      </c>
      <c r="B645" s="87" t="s">
        <v>1826</v>
      </c>
      <c r="C645" s="88"/>
      <c r="D645" s="88"/>
      <c r="E645" s="88"/>
      <c r="F645" s="88" t="s">
        <v>57</v>
      </c>
      <c r="G645" s="87" t="s">
        <v>1827</v>
      </c>
      <c r="H645" s="87" t="s">
        <v>653</v>
      </c>
      <c r="I645" s="87" t="s">
        <v>340</v>
      </c>
      <c r="J645" s="87" t="s">
        <v>677</v>
      </c>
      <c r="K645" s="87" t="s">
        <v>549</v>
      </c>
      <c r="L645" s="87" t="s">
        <v>549</v>
      </c>
      <c r="M645" s="89">
        <v>83400</v>
      </c>
      <c r="N645" s="89">
        <v>259876</v>
      </c>
      <c r="O645" s="89">
        <v>100432</v>
      </c>
      <c r="P645" s="90">
        <v>443708</v>
      </c>
      <c r="R645" s="91"/>
    </row>
    <row r="646" spans="1:18" ht="20.100000000000001" customHeight="1" x14ac:dyDescent="0.25">
      <c r="A646" s="87">
        <v>8056</v>
      </c>
      <c r="B646" s="87" t="s">
        <v>1828</v>
      </c>
      <c r="C646" s="88"/>
      <c r="D646" s="88"/>
      <c r="E646" s="88"/>
      <c r="F646" s="88" t="s">
        <v>57</v>
      </c>
      <c r="G646" s="87" t="s">
        <v>1829</v>
      </c>
      <c r="H646" s="87" t="s">
        <v>653</v>
      </c>
      <c r="I646" s="87" t="s">
        <v>340</v>
      </c>
      <c r="J646" s="87" t="s">
        <v>558</v>
      </c>
      <c r="K646" s="87" t="s">
        <v>549</v>
      </c>
      <c r="L646" s="87" t="s">
        <v>549</v>
      </c>
      <c r="M646" s="89">
        <v>46552</v>
      </c>
      <c r="N646" s="89">
        <v>101494</v>
      </c>
      <c r="O646" s="89">
        <v>89256</v>
      </c>
      <c r="P646" s="90">
        <v>237302</v>
      </c>
      <c r="R646" s="91"/>
    </row>
    <row r="647" spans="1:18" ht="20.100000000000001" customHeight="1" x14ac:dyDescent="0.25">
      <c r="A647" s="87">
        <v>8057</v>
      </c>
      <c r="B647" s="87" t="s">
        <v>1830</v>
      </c>
      <c r="C647" s="88"/>
      <c r="D647" s="88"/>
      <c r="E647" s="88"/>
      <c r="F647" s="88" t="s">
        <v>57</v>
      </c>
      <c r="G647" s="87" t="s">
        <v>1831</v>
      </c>
      <c r="H647" s="87" t="s">
        <v>653</v>
      </c>
      <c r="I647" s="87" t="s">
        <v>340</v>
      </c>
      <c r="J647" s="87" t="s">
        <v>558</v>
      </c>
      <c r="K647" s="87" t="s">
        <v>549</v>
      </c>
      <c r="L647" s="87" t="s">
        <v>549</v>
      </c>
      <c r="M647" s="89">
        <v>53416</v>
      </c>
      <c r="N647" s="89">
        <v>125304</v>
      </c>
      <c r="O647" s="89">
        <v>66996</v>
      </c>
      <c r="P647" s="90">
        <v>245716</v>
      </c>
      <c r="R647" s="91"/>
    </row>
    <row r="648" spans="1:18" ht="20.100000000000001" customHeight="1" x14ac:dyDescent="0.25">
      <c r="A648" s="87">
        <v>8114</v>
      </c>
      <c r="B648" s="87" t="s">
        <v>1832</v>
      </c>
      <c r="C648" s="88"/>
      <c r="D648" s="88"/>
      <c r="E648" s="88"/>
      <c r="F648" s="88" t="s">
        <v>57</v>
      </c>
      <c r="G648" s="87" t="s">
        <v>1833</v>
      </c>
      <c r="H648" s="87" t="s">
        <v>653</v>
      </c>
      <c r="I648" s="87" t="s">
        <v>340</v>
      </c>
      <c r="J648" s="87" t="s">
        <v>558</v>
      </c>
      <c r="K648" s="87" t="s">
        <v>549</v>
      </c>
      <c r="L648" s="87" t="s">
        <v>549</v>
      </c>
      <c r="M648" s="89">
        <v>648</v>
      </c>
      <c r="N648" s="89">
        <v>386</v>
      </c>
      <c r="O648" s="89">
        <v>310</v>
      </c>
      <c r="P648" s="90">
        <v>1344</v>
      </c>
      <c r="R648" s="91"/>
    </row>
    <row r="649" spans="1:18" ht="20.100000000000001" customHeight="1" x14ac:dyDescent="0.25">
      <c r="A649" s="87">
        <v>8061</v>
      </c>
      <c r="B649" s="87" t="s">
        <v>1834</v>
      </c>
      <c r="C649" s="88"/>
      <c r="D649" s="88"/>
      <c r="E649" s="88"/>
      <c r="F649" s="88" t="s">
        <v>57</v>
      </c>
      <c r="G649" s="87" t="s">
        <v>1835</v>
      </c>
      <c r="H649" s="87" t="s">
        <v>653</v>
      </c>
      <c r="I649" s="87" t="s">
        <v>340</v>
      </c>
      <c r="J649" s="87" t="s">
        <v>558</v>
      </c>
      <c r="K649" s="87" t="s">
        <v>549</v>
      </c>
      <c r="L649" s="87" t="s">
        <v>549</v>
      </c>
      <c r="M649" s="89">
        <v>21382</v>
      </c>
      <c r="N649" s="89">
        <v>15136</v>
      </c>
      <c r="O649" s="89">
        <v>12410</v>
      </c>
      <c r="P649" s="90">
        <v>48928</v>
      </c>
      <c r="R649" s="91"/>
    </row>
    <row r="650" spans="1:18" ht="20.100000000000001" customHeight="1" x14ac:dyDescent="0.25">
      <c r="A650" s="87">
        <v>8117</v>
      </c>
      <c r="B650" s="87" t="s">
        <v>1836</v>
      </c>
      <c r="C650" s="88"/>
      <c r="D650" s="88"/>
      <c r="E650" s="88"/>
      <c r="F650" s="88" t="s">
        <v>57</v>
      </c>
      <c r="G650" s="87" t="s">
        <v>1837</v>
      </c>
      <c r="H650" s="87" t="s">
        <v>653</v>
      </c>
      <c r="I650" s="87" t="s">
        <v>340</v>
      </c>
      <c r="J650" s="87" t="s">
        <v>558</v>
      </c>
      <c r="K650" s="87" t="s">
        <v>549</v>
      </c>
      <c r="L650" s="87" t="s">
        <v>549</v>
      </c>
      <c r="M650" s="89">
        <v>18342</v>
      </c>
      <c r="N650" s="89">
        <v>24024</v>
      </c>
      <c r="O650" s="89">
        <v>17448</v>
      </c>
      <c r="P650" s="90">
        <v>59814</v>
      </c>
      <c r="R650" s="91"/>
    </row>
    <row r="651" spans="1:18" ht="20.100000000000001" customHeight="1" x14ac:dyDescent="0.25">
      <c r="A651" s="87">
        <v>8025</v>
      </c>
      <c r="B651" s="87" t="s">
        <v>1838</v>
      </c>
      <c r="C651" s="88"/>
      <c r="D651" s="88"/>
      <c r="E651" s="88"/>
      <c r="F651" s="88" t="s">
        <v>57</v>
      </c>
      <c r="G651" s="87" t="s">
        <v>1839</v>
      </c>
      <c r="H651" s="87" t="s">
        <v>653</v>
      </c>
      <c r="I651" s="87" t="s">
        <v>340</v>
      </c>
      <c r="J651" s="87" t="s">
        <v>558</v>
      </c>
      <c r="K651" s="87" t="s">
        <v>549</v>
      </c>
      <c r="L651" s="87" t="s">
        <v>549</v>
      </c>
      <c r="M651" s="89">
        <v>92180</v>
      </c>
      <c r="N651" s="89">
        <v>150100</v>
      </c>
      <c r="O651" s="89">
        <v>51560</v>
      </c>
      <c r="P651" s="90">
        <v>293840</v>
      </c>
      <c r="R651" s="91"/>
    </row>
    <row r="652" spans="1:18" ht="20.100000000000001" customHeight="1" x14ac:dyDescent="0.25">
      <c r="A652" s="87">
        <v>8067</v>
      </c>
      <c r="B652" s="87" t="s">
        <v>1840</v>
      </c>
      <c r="C652" s="88"/>
      <c r="D652" s="88"/>
      <c r="E652" s="88"/>
      <c r="F652" s="88" t="s">
        <v>57</v>
      </c>
      <c r="G652" s="87" t="s">
        <v>1841</v>
      </c>
      <c r="H652" s="87" t="s">
        <v>653</v>
      </c>
      <c r="I652" s="87" t="s">
        <v>340</v>
      </c>
      <c r="J652" s="87" t="s">
        <v>558</v>
      </c>
      <c r="K652" s="87" t="s">
        <v>549</v>
      </c>
      <c r="L652" s="87" t="s">
        <v>549</v>
      </c>
      <c r="M652" s="89">
        <v>21802</v>
      </c>
      <c r="N652" s="89">
        <v>13828</v>
      </c>
      <c r="O652" s="89">
        <v>12784</v>
      </c>
      <c r="P652" s="90">
        <v>48414</v>
      </c>
      <c r="R652" s="91"/>
    </row>
    <row r="653" spans="1:18" ht="20.100000000000001" customHeight="1" x14ac:dyDescent="0.25">
      <c r="A653" s="87">
        <v>8071</v>
      </c>
      <c r="B653" s="87" t="s">
        <v>1842</v>
      </c>
      <c r="C653" s="88"/>
      <c r="D653" s="88"/>
      <c r="E653" s="88"/>
      <c r="F653" s="88" t="s">
        <v>57</v>
      </c>
      <c r="G653" s="87" t="s">
        <v>1843</v>
      </c>
      <c r="H653" s="87" t="s">
        <v>653</v>
      </c>
      <c r="I653" s="87" t="s">
        <v>340</v>
      </c>
      <c r="J653" s="87" t="s">
        <v>558</v>
      </c>
      <c r="K653" s="87" t="s">
        <v>549</v>
      </c>
      <c r="L653" s="87" t="s">
        <v>549</v>
      </c>
      <c r="M653" s="89">
        <v>33712</v>
      </c>
      <c r="N653" s="89">
        <v>49014</v>
      </c>
      <c r="O653" s="89">
        <v>39860</v>
      </c>
      <c r="P653" s="90">
        <v>122586</v>
      </c>
      <c r="R653" s="91"/>
    </row>
    <row r="654" spans="1:18" ht="20.100000000000001" customHeight="1" x14ac:dyDescent="0.25">
      <c r="A654" s="87">
        <v>8099</v>
      </c>
      <c r="B654" s="87" t="s">
        <v>1844</v>
      </c>
      <c r="C654" s="88"/>
      <c r="D654" s="88"/>
      <c r="E654" s="88"/>
      <c r="F654" s="88" t="s">
        <v>57</v>
      </c>
      <c r="G654" s="87" t="s">
        <v>1845</v>
      </c>
      <c r="H654" s="87" t="s">
        <v>653</v>
      </c>
      <c r="I654" s="87" t="s">
        <v>340</v>
      </c>
      <c r="J654" s="87" t="s">
        <v>558</v>
      </c>
      <c r="K654" s="87" t="s">
        <v>549</v>
      </c>
      <c r="L654" s="87" t="s">
        <v>549</v>
      </c>
      <c r="M654" s="89">
        <v>7972</v>
      </c>
      <c r="N654" s="89">
        <v>20342</v>
      </c>
      <c r="O654" s="89">
        <v>11658</v>
      </c>
      <c r="P654" s="90">
        <v>39972</v>
      </c>
      <c r="R654" s="91"/>
    </row>
    <row r="655" spans="1:18" ht="20.100000000000001" customHeight="1" x14ac:dyDescent="0.25">
      <c r="A655" s="87">
        <v>8107</v>
      </c>
      <c r="B655" s="87" t="s">
        <v>1846</v>
      </c>
      <c r="C655" s="88"/>
      <c r="D655" s="88"/>
      <c r="E655" s="88"/>
      <c r="F655" s="88" t="s">
        <v>57</v>
      </c>
      <c r="G655" s="87" t="s">
        <v>1847</v>
      </c>
      <c r="H655" s="87" t="s">
        <v>653</v>
      </c>
      <c r="I655" s="87" t="s">
        <v>340</v>
      </c>
      <c r="J655" s="87" t="s">
        <v>558</v>
      </c>
      <c r="K655" s="87" t="s">
        <v>549</v>
      </c>
      <c r="L655" s="87" t="s">
        <v>549</v>
      </c>
      <c r="M655" s="89">
        <v>8424</v>
      </c>
      <c r="N655" s="89">
        <v>16960</v>
      </c>
      <c r="O655" s="89">
        <v>9858</v>
      </c>
      <c r="P655" s="90">
        <v>35242</v>
      </c>
      <c r="R655" s="91"/>
    </row>
    <row r="656" spans="1:18" ht="20.100000000000001" customHeight="1" x14ac:dyDescent="0.25">
      <c r="A656" s="87">
        <v>8031</v>
      </c>
      <c r="B656" s="87" t="s">
        <v>1848</v>
      </c>
      <c r="C656" s="88"/>
      <c r="D656" s="88"/>
      <c r="E656" s="88"/>
      <c r="F656" s="88" t="s">
        <v>57</v>
      </c>
      <c r="G656" s="87" t="s">
        <v>1849</v>
      </c>
      <c r="H656" s="87" t="s">
        <v>653</v>
      </c>
      <c r="I656" s="87" t="s">
        <v>340</v>
      </c>
      <c r="J656" s="87" t="s">
        <v>558</v>
      </c>
      <c r="K656" s="87" t="s">
        <v>549</v>
      </c>
      <c r="L656" s="87" t="s">
        <v>549</v>
      </c>
      <c r="M656" s="89">
        <v>424</v>
      </c>
      <c r="N656" s="89">
        <v>46</v>
      </c>
      <c r="O656" s="89">
        <v>218</v>
      </c>
      <c r="P656" s="90">
        <v>688</v>
      </c>
      <c r="R656" s="91"/>
    </row>
    <row r="657" spans="1:18" ht="20.100000000000001" customHeight="1" x14ac:dyDescent="0.25">
      <c r="A657" s="87">
        <v>8033</v>
      </c>
      <c r="B657" s="87" t="s">
        <v>1850</v>
      </c>
      <c r="C657" s="88"/>
      <c r="D657" s="88"/>
      <c r="E657" s="88"/>
      <c r="F657" s="88" t="s">
        <v>57</v>
      </c>
      <c r="G657" s="87" t="s">
        <v>1851</v>
      </c>
      <c r="H657" s="87" t="s">
        <v>653</v>
      </c>
      <c r="I657" s="87" t="s">
        <v>340</v>
      </c>
      <c r="J657" s="87" t="s">
        <v>558</v>
      </c>
      <c r="K657" s="87" t="s">
        <v>549</v>
      </c>
      <c r="L657" s="87" t="s">
        <v>549</v>
      </c>
      <c r="M657" s="89">
        <v>752</v>
      </c>
      <c r="N657" s="89">
        <v>1146</v>
      </c>
      <c r="O657" s="89">
        <v>20</v>
      </c>
      <c r="P657" s="90">
        <v>1918</v>
      </c>
      <c r="R657" s="91"/>
    </row>
    <row r="658" spans="1:18" ht="20.100000000000001" customHeight="1" x14ac:dyDescent="0.25">
      <c r="A658" s="87">
        <v>8036</v>
      </c>
      <c r="B658" s="87" t="s">
        <v>1852</v>
      </c>
      <c r="C658" s="88"/>
      <c r="D658" s="88"/>
      <c r="E658" s="88"/>
      <c r="F658" s="88" t="s">
        <v>57</v>
      </c>
      <c r="G658" s="87" t="s">
        <v>1853</v>
      </c>
      <c r="H658" s="87" t="s">
        <v>653</v>
      </c>
      <c r="I658" s="87" t="s">
        <v>340</v>
      </c>
      <c r="J658" s="87" t="s">
        <v>558</v>
      </c>
      <c r="K658" s="87" t="s">
        <v>549</v>
      </c>
      <c r="L658" s="87" t="s">
        <v>549</v>
      </c>
      <c r="M658" s="89">
        <v>1598</v>
      </c>
      <c r="N658" s="89">
        <v>44</v>
      </c>
      <c r="O658" s="89">
        <v>540</v>
      </c>
      <c r="P658" s="90">
        <v>2182</v>
      </c>
      <c r="R658" s="91"/>
    </row>
    <row r="659" spans="1:18" ht="20.100000000000001" customHeight="1" x14ac:dyDescent="0.25">
      <c r="A659" s="87">
        <v>8123</v>
      </c>
      <c r="B659" s="87" t="s">
        <v>1854</v>
      </c>
      <c r="C659" s="88"/>
      <c r="D659" s="88"/>
      <c r="E659" s="88"/>
      <c r="F659" s="88" t="s">
        <v>57</v>
      </c>
      <c r="G659" s="87" t="s">
        <v>1855</v>
      </c>
      <c r="H659" s="87" t="s">
        <v>653</v>
      </c>
      <c r="I659" s="87" t="s">
        <v>340</v>
      </c>
      <c r="J659" s="87" t="s">
        <v>558</v>
      </c>
      <c r="K659" s="87" t="s">
        <v>549</v>
      </c>
      <c r="L659" s="87" t="s">
        <v>549</v>
      </c>
      <c r="M659" s="89">
        <v>180</v>
      </c>
      <c r="N659" s="89">
        <v>274</v>
      </c>
      <c r="O659" s="89">
        <v>10</v>
      </c>
      <c r="P659" s="90">
        <v>464</v>
      </c>
      <c r="R659" s="91"/>
    </row>
    <row r="660" spans="1:18" ht="20.100000000000001" customHeight="1" x14ac:dyDescent="0.25">
      <c r="A660" s="87">
        <v>1658</v>
      </c>
      <c r="B660" s="87" t="s">
        <v>1856</v>
      </c>
      <c r="C660" s="88"/>
      <c r="D660" s="88"/>
      <c r="E660" s="88" t="s">
        <v>601</v>
      </c>
      <c r="F660" s="88" t="s">
        <v>57</v>
      </c>
      <c r="G660" s="87" t="s">
        <v>1857</v>
      </c>
      <c r="H660" s="87" t="s">
        <v>137</v>
      </c>
      <c r="I660" s="87" t="s">
        <v>318</v>
      </c>
      <c r="J660" s="87" t="s">
        <v>571</v>
      </c>
      <c r="K660" s="87" t="s">
        <v>549</v>
      </c>
      <c r="L660" s="87" t="s">
        <v>549</v>
      </c>
      <c r="M660" s="89">
        <v>249280</v>
      </c>
      <c r="N660" s="89">
        <v>437734</v>
      </c>
      <c r="O660" s="89">
        <v>133794</v>
      </c>
      <c r="P660" s="90">
        <v>820808</v>
      </c>
      <c r="R660" s="91"/>
    </row>
    <row r="661" spans="1:18" ht="20.100000000000001" customHeight="1" x14ac:dyDescent="0.25">
      <c r="A661" s="87">
        <v>1342</v>
      </c>
      <c r="B661" s="87" t="s">
        <v>1858</v>
      </c>
      <c r="C661" s="88"/>
      <c r="D661" s="88"/>
      <c r="E661" s="88" t="s">
        <v>601</v>
      </c>
      <c r="F661" s="88" t="s">
        <v>57</v>
      </c>
      <c r="G661" s="87" t="s">
        <v>1859</v>
      </c>
      <c r="H661" s="87" t="s">
        <v>137</v>
      </c>
      <c r="I661" s="87" t="s">
        <v>318</v>
      </c>
      <c r="J661" s="87" t="s">
        <v>571</v>
      </c>
      <c r="K661" s="87" t="s">
        <v>549</v>
      </c>
      <c r="L661" s="87" t="s">
        <v>549</v>
      </c>
      <c r="M661" s="89">
        <v>61648</v>
      </c>
      <c r="N661" s="89">
        <v>82238</v>
      </c>
      <c r="O661" s="89">
        <v>14524</v>
      </c>
      <c r="P661" s="90">
        <v>158410</v>
      </c>
      <c r="R661" s="91"/>
    </row>
    <row r="662" spans="1:18" ht="20.100000000000001" customHeight="1" x14ac:dyDescent="0.25">
      <c r="A662" s="87">
        <v>5448</v>
      </c>
      <c r="B662" s="87" t="s">
        <v>1860</v>
      </c>
      <c r="C662" s="88"/>
      <c r="D662" s="88" t="s">
        <v>66</v>
      </c>
      <c r="E662" s="88"/>
      <c r="F662" s="88"/>
      <c r="G662" s="87" t="s">
        <v>201</v>
      </c>
      <c r="H662" s="87" t="s">
        <v>106</v>
      </c>
      <c r="I662" s="87" t="s">
        <v>201</v>
      </c>
      <c r="J662" s="87" t="s">
        <v>548</v>
      </c>
      <c r="K662" s="87" t="s">
        <v>549</v>
      </c>
      <c r="L662" s="87" t="s">
        <v>549</v>
      </c>
      <c r="M662" s="89">
        <v>322792</v>
      </c>
      <c r="N662" s="89">
        <v>1607636</v>
      </c>
      <c r="O662" s="89">
        <v>1264376</v>
      </c>
      <c r="P662" s="90">
        <v>3194804</v>
      </c>
      <c r="R662" s="91"/>
    </row>
    <row r="663" spans="1:18" ht="20.100000000000001" customHeight="1" x14ac:dyDescent="0.25">
      <c r="A663" s="87">
        <v>5450</v>
      </c>
      <c r="B663" s="87" t="s">
        <v>1861</v>
      </c>
      <c r="C663" s="88"/>
      <c r="D663" s="88" t="s">
        <v>66</v>
      </c>
      <c r="E663" s="88"/>
      <c r="F663" s="88"/>
      <c r="G663" s="87" t="s">
        <v>1862</v>
      </c>
      <c r="H663" s="87" t="s">
        <v>106</v>
      </c>
      <c r="I663" s="87" t="s">
        <v>201</v>
      </c>
      <c r="J663" s="87" t="s">
        <v>548</v>
      </c>
      <c r="K663" s="87" t="s">
        <v>549</v>
      </c>
      <c r="L663" s="87" t="s">
        <v>549</v>
      </c>
      <c r="M663" s="89">
        <v>110762</v>
      </c>
      <c r="N663" s="89">
        <v>242538</v>
      </c>
      <c r="O663" s="89">
        <v>152674</v>
      </c>
      <c r="P663" s="90">
        <v>505974</v>
      </c>
      <c r="R663" s="91"/>
    </row>
    <row r="664" spans="1:18" ht="20.100000000000001" customHeight="1" x14ac:dyDescent="0.25">
      <c r="A664" s="87">
        <v>5927</v>
      </c>
      <c r="B664" s="87" t="s">
        <v>1863</v>
      </c>
      <c r="C664" s="88"/>
      <c r="D664" s="88" t="s">
        <v>66</v>
      </c>
      <c r="E664" s="88"/>
      <c r="F664" s="88"/>
      <c r="G664" s="87" t="s">
        <v>1864</v>
      </c>
      <c r="H664" s="87" t="s">
        <v>106</v>
      </c>
      <c r="I664" s="87" t="s">
        <v>245</v>
      </c>
      <c r="J664" s="87" t="s">
        <v>693</v>
      </c>
      <c r="K664" s="87" t="s">
        <v>549</v>
      </c>
      <c r="L664" s="87" t="s">
        <v>549</v>
      </c>
      <c r="M664" s="89">
        <v>21078</v>
      </c>
      <c r="N664" s="89">
        <v>23930</v>
      </c>
      <c r="O664" s="89">
        <v>15084</v>
      </c>
      <c r="P664" s="90">
        <v>60092</v>
      </c>
      <c r="R664" s="91"/>
    </row>
    <row r="665" spans="1:18" ht="20.100000000000001" customHeight="1" x14ac:dyDescent="0.25">
      <c r="A665" s="87">
        <v>5836</v>
      </c>
      <c r="B665" s="87" t="s">
        <v>1865</v>
      </c>
      <c r="C665" s="88"/>
      <c r="D665" s="88" t="s">
        <v>66</v>
      </c>
      <c r="E665" s="88"/>
      <c r="F665" s="88"/>
      <c r="G665" s="87" t="s">
        <v>1866</v>
      </c>
      <c r="H665" s="87" t="s">
        <v>106</v>
      </c>
      <c r="I665" s="87" t="s">
        <v>245</v>
      </c>
      <c r="J665" s="87" t="s">
        <v>693</v>
      </c>
      <c r="K665" s="87" t="s">
        <v>549</v>
      </c>
      <c r="L665" s="87" t="s">
        <v>549</v>
      </c>
      <c r="M665" s="89">
        <v>78938</v>
      </c>
      <c r="N665" s="89">
        <v>80322</v>
      </c>
      <c r="O665" s="89">
        <v>70914</v>
      </c>
      <c r="P665" s="90">
        <v>230174</v>
      </c>
      <c r="R665" s="91"/>
    </row>
    <row r="666" spans="1:18" ht="20.100000000000001" customHeight="1" x14ac:dyDescent="0.25">
      <c r="A666" s="87">
        <v>5899</v>
      </c>
      <c r="B666" s="87" t="s">
        <v>1867</v>
      </c>
      <c r="C666" s="88"/>
      <c r="D666" s="88" t="s">
        <v>66</v>
      </c>
      <c r="E666" s="88"/>
      <c r="F666" s="88"/>
      <c r="G666" s="87" t="s">
        <v>245</v>
      </c>
      <c r="H666" s="87" t="s">
        <v>106</v>
      </c>
      <c r="I666" s="87" t="s">
        <v>245</v>
      </c>
      <c r="J666" s="87" t="s">
        <v>693</v>
      </c>
      <c r="K666" s="87" t="s">
        <v>549</v>
      </c>
      <c r="L666" s="87" t="s">
        <v>549</v>
      </c>
      <c r="M666" s="89">
        <v>432522</v>
      </c>
      <c r="N666" s="89">
        <v>604364</v>
      </c>
      <c r="O666" s="89">
        <v>637088</v>
      </c>
      <c r="P666" s="90">
        <v>1673974</v>
      </c>
      <c r="R666" s="91"/>
    </row>
    <row r="667" spans="1:18" ht="20.100000000000001" customHeight="1" x14ac:dyDescent="0.25">
      <c r="A667" s="87">
        <v>5947</v>
      </c>
      <c r="B667" s="87" t="s">
        <v>1868</v>
      </c>
      <c r="C667" s="88"/>
      <c r="D667" s="88" t="s">
        <v>66</v>
      </c>
      <c r="E667" s="88"/>
      <c r="F667" s="88"/>
      <c r="G667" s="87" t="s">
        <v>1869</v>
      </c>
      <c r="H667" s="87" t="s">
        <v>106</v>
      </c>
      <c r="I667" s="87" t="s">
        <v>245</v>
      </c>
      <c r="J667" s="87" t="s">
        <v>693</v>
      </c>
      <c r="K667" s="87" t="s">
        <v>549</v>
      </c>
      <c r="L667" s="87" t="s">
        <v>549</v>
      </c>
      <c r="M667" s="89">
        <v>39258</v>
      </c>
      <c r="N667" s="89">
        <v>25824</v>
      </c>
      <c r="O667" s="89">
        <v>49900</v>
      </c>
      <c r="P667" s="90">
        <v>114982</v>
      </c>
      <c r="R667" s="91"/>
    </row>
    <row r="668" spans="1:18" ht="20.100000000000001" customHeight="1" x14ac:dyDescent="0.25">
      <c r="A668" s="87">
        <v>5893</v>
      </c>
      <c r="B668" s="87" t="s">
        <v>1870</v>
      </c>
      <c r="C668" s="88"/>
      <c r="D668" s="88" t="s">
        <v>66</v>
      </c>
      <c r="E668" s="88"/>
      <c r="F668" s="88"/>
      <c r="G668" s="87" t="s">
        <v>1871</v>
      </c>
      <c r="H668" s="87" t="s">
        <v>106</v>
      </c>
      <c r="I668" s="87" t="s">
        <v>245</v>
      </c>
      <c r="J668" s="87" t="s">
        <v>693</v>
      </c>
      <c r="K668" s="87" t="s">
        <v>549</v>
      </c>
      <c r="L668" s="87" t="s">
        <v>549</v>
      </c>
      <c r="M668" s="89">
        <v>132406</v>
      </c>
      <c r="N668" s="89">
        <v>163352</v>
      </c>
      <c r="O668" s="89">
        <v>216094</v>
      </c>
      <c r="P668" s="90">
        <v>511852</v>
      </c>
      <c r="R668" s="91"/>
    </row>
    <row r="669" spans="1:18" ht="20.100000000000001" customHeight="1" x14ac:dyDescent="0.25">
      <c r="A669" s="87">
        <v>5911</v>
      </c>
      <c r="B669" s="87" t="s">
        <v>1872</v>
      </c>
      <c r="C669" s="88"/>
      <c r="D669" s="88" t="s">
        <v>66</v>
      </c>
      <c r="E669" s="88"/>
      <c r="F669" s="88"/>
      <c r="G669" s="87" t="s">
        <v>1873</v>
      </c>
      <c r="H669" s="87" t="s">
        <v>106</v>
      </c>
      <c r="I669" s="87" t="s">
        <v>245</v>
      </c>
      <c r="J669" s="87" t="s">
        <v>693</v>
      </c>
      <c r="K669" s="87" t="s">
        <v>549</v>
      </c>
      <c r="L669" s="87" t="s">
        <v>549</v>
      </c>
      <c r="M669" s="89">
        <v>31156</v>
      </c>
      <c r="N669" s="89">
        <v>36972</v>
      </c>
      <c r="O669" s="89">
        <v>37612</v>
      </c>
      <c r="P669" s="90">
        <v>105740</v>
      </c>
      <c r="R669" s="91"/>
    </row>
    <row r="670" spans="1:18" ht="20.100000000000001" customHeight="1" x14ac:dyDescent="0.25">
      <c r="A670" s="87">
        <v>5922</v>
      </c>
      <c r="B670" s="87" t="s">
        <v>1874</v>
      </c>
      <c r="C670" s="88"/>
      <c r="D670" s="88" t="s">
        <v>66</v>
      </c>
      <c r="E670" s="88"/>
      <c r="F670" s="88"/>
      <c r="G670" s="87" t="s">
        <v>1875</v>
      </c>
      <c r="H670" s="87" t="s">
        <v>106</v>
      </c>
      <c r="I670" s="87" t="s">
        <v>245</v>
      </c>
      <c r="J670" s="87" t="s">
        <v>693</v>
      </c>
      <c r="K670" s="87" t="s">
        <v>549</v>
      </c>
      <c r="L670" s="87" t="s">
        <v>549</v>
      </c>
      <c r="M670" s="89">
        <v>618330</v>
      </c>
      <c r="N670" s="89">
        <v>700874</v>
      </c>
      <c r="O670" s="89">
        <v>523506</v>
      </c>
      <c r="P670" s="90">
        <v>1842710</v>
      </c>
      <c r="R670" s="91"/>
    </row>
    <row r="671" spans="1:18" ht="20.100000000000001" customHeight="1" x14ac:dyDescent="0.25">
      <c r="A671" s="87">
        <v>2052</v>
      </c>
      <c r="B671" s="87" t="s">
        <v>1876</v>
      </c>
      <c r="C671" s="88"/>
      <c r="D671" s="88"/>
      <c r="E671" s="88"/>
      <c r="F671" s="88" t="s">
        <v>57</v>
      </c>
      <c r="G671" s="87" t="s">
        <v>1877</v>
      </c>
      <c r="H671" s="87" t="s">
        <v>112</v>
      </c>
      <c r="I671" s="87" t="s">
        <v>378</v>
      </c>
      <c r="J671" s="87" t="s">
        <v>558</v>
      </c>
      <c r="K671" s="87" t="s">
        <v>549</v>
      </c>
      <c r="L671" s="87" t="s">
        <v>549</v>
      </c>
      <c r="M671" s="89">
        <v>38328</v>
      </c>
      <c r="N671" s="89">
        <v>21890</v>
      </c>
      <c r="O671" s="89">
        <v>1228</v>
      </c>
      <c r="P671" s="90">
        <v>61446</v>
      </c>
      <c r="R671" s="91"/>
    </row>
    <row r="672" spans="1:18" ht="20.100000000000001" customHeight="1" x14ac:dyDescent="0.25">
      <c r="A672" s="87">
        <v>2054</v>
      </c>
      <c r="B672" s="87" t="s">
        <v>1878</v>
      </c>
      <c r="C672" s="88"/>
      <c r="D672" s="88"/>
      <c r="E672" s="88"/>
      <c r="F672" s="88" t="s">
        <v>57</v>
      </c>
      <c r="G672" s="87" t="s">
        <v>1879</v>
      </c>
      <c r="H672" s="87" t="s">
        <v>112</v>
      </c>
      <c r="I672" s="87" t="s">
        <v>378</v>
      </c>
      <c r="J672" s="87" t="s">
        <v>558</v>
      </c>
      <c r="K672" s="87" t="s">
        <v>549</v>
      </c>
      <c r="L672" s="87" t="s">
        <v>549</v>
      </c>
      <c r="M672" s="89">
        <v>1054</v>
      </c>
      <c r="N672" s="89">
        <v>1106</v>
      </c>
      <c r="O672" s="89">
        <v>20</v>
      </c>
      <c r="P672" s="90">
        <v>2180</v>
      </c>
      <c r="R672" s="91"/>
    </row>
    <row r="673" spans="1:18" ht="20.100000000000001" customHeight="1" x14ac:dyDescent="0.25">
      <c r="A673" s="87">
        <v>2057</v>
      </c>
      <c r="B673" s="87" t="s">
        <v>1880</v>
      </c>
      <c r="C673" s="88"/>
      <c r="D673" s="88"/>
      <c r="E673" s="88"/>
      <c r="F673" s="88" t="s">
        <v>57</v>
      </c>
      <c r="G673" s="87" t="s">
        <v>1881</v>
      </c>
      <c r="H673" s="87" t="s">
        <v>112</v>
      </c>
      <c r="I673" s="87" t="s">
        <v>378</v>
      </c>
      <c r="J673" s="87" t="s">
        <v>558</v>
      </c>
      <c r="K673" s="87" t="s">
        <v>549</v>
      </c>
      <c r="L673" s="87" t="s">
        <v>549</v>
      </c>
      <c r="M673" s="89">
        <v>10580</v>
      </c>
      <c r="N673" s="89">
        <v>8682</v>
      </c>
      <c r="O673" s="89">
        <v>700</v>
      </c>
      <c r="P673" s="90">
        <v>19962</v>
      </c>
      <c r="R673" s="91"/>
    </row>
    <row r="674" spans="1:18" ht="20.100000000000001" customHeight="1" x14ac:dyDescent="0.25">
      <c r="A674" s="87">
        <v>2058</v>
      </c>
      <c r="B674" s="87" t="s">
        <v>1882</v>
      </c>
      <c r="C674" s="88"/>
      <c r="D674" s="88"/>
      <c r="E674" s="88"/>
      <c r="F674" s="88" t="s">
        <v>57</v>
      </c>
      <c r="G674" s="87" t="s">
        <v>1883</v>
      </c>
      <c r="H674" s="87" t="s">
        <v>112</v>
      </c>
      <c r="I674" s="87" t="s">
        <v>378</v>
      </c>
      <c r="J674" s="87" t="s">
        <v>558</v>
      </c>
      <c r="K674" s="87" t="s">
        <v>549</v>
      </c>
      <c r="L674" s="87" t="s">
        <v>549</v>
      </c>
      <c r="M674" s="89">
        <v>2398</v>
      </c>
      <c r="N674" s="89">
        <v>1672</v>
      </c>
      <c r="O674" s="89">
        <v>62</v>
      </c>
      <c r="P674" s="90">
        <v>4132</v>
      </c>
      <c r="R674" s="91"/>
    </row>
    <row r="675" spans="1:18" ht="20.100000000000001" customHeight="1" x14ac:dyDescent="0.25">
      <c r="A675" s="87">
        <v>2059</v>
      </c>
      <c r="B675" s="87" t="s">
        <v>1884</v>
      </c>
      <c r="C675" s="88"/>
      <c r="D675" s="88"/>
      <c r="E675" s="88"/>
      <c r="F675" s="88" t="s">
        <v>57</v>
      </c>
      <c r="G675" s="87" t="s">
        <v>1885</v>
      </c>
      <c r="H675" s="87" t="s">
        <v>112</v>
      </c>
      <c r="I675" s="87" t="s">
        <v>378</v>
      </c>
      <c r="J675" s="87" t="s">
        <v>558</v>
      </c>
      <c r="K675" s="87" t="s">
        <v>549</v>
      </c>
      <c r="L675" s="87" t="s">
        <v>549</v>
      </c>
      <c r="M675" s="89">
        <v>1620</v>
      </c>
      <c r="N675" s="89">
        <v>974</v>
      </c>
      <c r="O675" s="89">
        <v>1556</v>
      </c>
      <c r="P675" s="90">
        <v>4150</v>
      </c>
      <c r="R675" s="91"/>
    </row>
    <row r="676" spans="1:18" ht="20.100000000000001" customHeight="1" x14ac:dyDescent="0.25">
      <c r="A676" s="87">
        <v>2102</v>
      </c>
      <c r="B676" s="87" t="s">
        <v>1886</v>
      </c>
      <c r="C676" s="88"/>
      <c r="D676" s="88"/>
      <c r="E676" s="88"/>
      <c r="F676" s="88" t="s">
        <v>57</v>
      </c>
      <c r="G676" s="87" t="s">
        <v>1887</v>
      </c>
      <c r="H676" s="87" t="s">
        <v>112</v>
      </c>
      <c r="I676" s="87" t="s">
        <v>378</v>
      </c>
      <c r="J676" s="87" t="s">
        <v>1152</v>
      </c>
      <c r="K676" s="87" t="s">
        <v>549</v>
      </c>
      <c r="L676" s="87" t="s">
        <v>549</v>
      </c>
      <c r="M676" s="89">
        <v>69380</v>
      </c>
      <c r="N676" s="89">
        <v>431594</v>
      </c>
      <c r="O676" s="89">
        <v>46234</v>
      </c>
      <c r="P676" s="90">
        <v>547208</v>
      </c>
      <c r="R676" s="91"/>
    </row>
    <row r="677" spans="1:18" ht="20.100000000000001" customHeight="1" x14ac:dyDescent="0.25">
      <c r="A677" s="87">
        <v>5556</v>
      </c>
      <c r="B677" s="87" t="s">
        <v>1888</v>
      </c>
      <c r="C677" s="88" t="s">
        <v>20</v>
      </c>
      <c r="D677" s="88"/>
      <c r="E677" s="88"/>
      <c r="F677" s="88"/>
      <c r="G677" s="87" t="s">
        <v>1889</v>
      </c>
      <c r="H677" s="87" t="s">
        <v>106</v>
      </c>
      <c r="I677" s="87" t="s">
        <v>113</v>
      </c>
      <c r="J677" s="87" t="s">
        <v>693</v>
      </c>
      <c r="K677" s="87" t="s">
        <v>549</v>
      </c>
      <c r="L677" s="87" t="s">
        <v>549</v>
      </c>
      <c r="M677" s="89">
        <v>154932</v>
      </c>
      <c r="N677" s="89">
        <v>151954</v>
      </c>
      <c r="O677" s="89">
        <v>386866</v>
      </c>
      <c r="P677" s="90">
        <v>693752</v>
      </c>
      <c r="R677" s="91"/>
    </row>
    <row r="678" spans="1:18" ht="20.100000000000001" customHeight="1" x14ac:dyDescent="0.25">
      <c r="A678" s="87">
        <v>5557</v>
      </c>
      <c r="B678" s="87" t="s">
        <v>1890</v>
      </c>
      <c r="C678" s="88" t="s">
        <v>20</v>
      </c>
      <c r="D678" s="88"/>
      <c r="E678" s="88"/>
      <c r="F678" s="88"/>
      <c r="G678" s="87" t="s">
        <v>1891</v>
      </c>
      <c r="H678" s="87" t="s">
        <v>106</v>
      </c>
      <c r="I678" s="87" t="s">
        <v>113</v>
      </c>
      <c r="J678" s="87" t="s">
        <v>693</v>
      </c>
      <c r="K678" s="87" t="s">
        <v>549</v>
      </c>
      <c r="L678" s="87" t="s">
        <v>549</v>
      </c>
      <c r="M678" s="89">
        <v>193270</v>
      </c>
      <c r="N678" s="89">
        <v>194294</v>
      </c>
      <c r="O678" s="89">
        <v>241852</v>
      </c>
      <c r="P678" s="90">
        <v>629416</v>
      </c>
      <c r="R678" s="91"/>
    </row>
    <row r="679" spans="1:18" ht="20.100000000000001" customHeight="1" x14ac:dyDescent="0.25">
      <c r="A679" s="87">
        <v>5558</v>
      </c>
      <c r="B679" s="87" t="s">
        <v>1892</v>
      </c>
      <c r="C679" s="88" t="s">
        <v>20</v>
      </c>
      <c r="D679" s="88"/>
      <c r="E679" s="88"/>
      <c r="F679" s="88"/>
      <c r="G679" s="87" t="s">
        <v>1893</v>
      </c>
      <c r="H679" s="87" t="s">
        <v>106</v>
      </c>
      <c r="I679" s="87" t="s">
        <v>113</v>
      </c>
      <c r="J679" s="87" t="s">
        <v>693</v>
      </c>
      <c r="K679" s="87" t="s">
        <v>549</v>
      </c>
      <c r="L679" s="87" t="s">
        <v>549</v>
      </c>
      <c r="M679" s="89">
        <v>276530</v>
      </c>
      <c r="N679" s="89">
        <v>270254</v>
      </c>
      <c r="O679" s="89">
        <v>642012</v>
      </c>
      <c r="P679" s="90">
        <v>1188796</v>
      </c>
      <c r="R679" s="91"/>
    </row>
    <row r="680" spans="1:18" ht="20.100000000000001" customHeight="1" x14ac:dyDescent="0.25">
      <c r="A680" s="87">
        <v>5561</v>
      </c>
      <c r="B680" s="87" t="s">
        <v>1894</v>
      </c>
      <c r="C680" s="88" t="s">
        <v>20</v>
      </c>
      <c r="D680" s="88"/>
      <c r="E680" s="88"/>
      <c r="F680" s="88"/>
      <c r="G680" s="87" t="s">
        <v>1895</v>
      </c>
      <c r="H680" s="87" t="s">
        <v>106</v>
      </c>
      <c r="I680" s="87" t="s">
        <v>113</v>
      </c>
      <c r="J680" s="87" t="s">
        <v>693</v>
      </c>
      <c r="K680" s="87" t="s">
        <v>549</v>
      </c>
      <c r="L680" s="87" t="s">
        <v>638</v>
      </c>
      <c r="M680" s="89">
        <v>530332</v>
      </c>
      <c r="N680" s="89">
        <v>675388</v>
      </c>
      <c r="O680" s="89">
        <v>484416</v>
      </c>
      <c r="P680" s="90">
        <v>1690136</v>
      </c>
      <c r="R680" s="91"/>
    </row>
    <row r="681" spans="1:18" ht="20.100000000000001" customHeight="1" x14ac:dyDescent="0.25">
      <c r="A681" s="87">
        <v>5590</v>
      </c>
      <c r="B681" s="87" t="s">
        <v>1896</v>
      </c>
      <c r="C681" s="88" t="s">
        <v>20</v>
      </c>
      <c r="D681" s="88"/>
      <c r="E681" s="88"/>
      <c r="F681" s="88"/>
      <c r="G681" s="87" t="s">
        <v>1897</v>
      </c>
      <c r="H681" s="87" t="s">
        <v>106</v>
      </c>
      <c r="I681" s="87" t="s">
        <v>113</v>
      </c>
      <c r="J681" s="87" t="s">
        <v>693</v>
      </c>
      <c r="K681" s="87" t="s">
        <v>549</v>
      </c>
      <c r="L681" s="87" t="s">
        <v>549</v>
      </c>
      <c r="M681" s="89">
        <v>209860</v>
      </c>
      <c r="N681" s="89">
        <v>161194</v>
      </c>
      <c r="O681" s="89">
        <v>477438</v>
      </c>
      <c r="P681" s="90">
        <v>848492</v>
      </c>
      <c r="R681" s="91"/>
    </row>
    <row r="682" spans="1:18" ht="20.100000000000001" customHeight="1" x14ac:dyDescent="0.25">
      <c r="A682" s="87">
        <v>5591</v>
      </c>
      <c r="B682" s="87" t="s">
        <v>1898</v>
      </c>
      <c r="C682" s="88" t="s">
        <v>20</v>
      </c>
      <c r="D682" s="88"/>
      <c r="E682" s="88"/>
      <c r="F682" s="88"/>
      <c r="G682" s="87" t="s">
        <v>1899</v>
      </c>
      <c r="H682" s="87" t="s">
        <v>106</v>
      </c>
      <c r="I682" s="87" t="s">
        <v>113</v>
      </c>
      <c r="J682" s="87" t="s">
        <v>693</v>
      </c>
      <c r="K682" s="87" t="s">
        <v>549</v>
      </c>
      <c r="L682" s="87" t="s">
        <v>549</v>
      </c>
      <c r="M682" s="89">
        <v>79284</v>
      </c>
      <c r="N682" s="89">
        <v>76438</v>
      </c>
      <c r="O682" s="89">
        <v>231516</v>
      </c>
      <c r="P682" s="90">
        <v>387238</v>
      </c>
      <c r="R682" s="91"/>
    </row>
    <row r="683" spans="1:18" ht="20.100000000000001" customHeight="1" x14ac:dyDescent="0.25">
      <c r="A683" s="87">
        <v>5602</v>
      </c>
      <c r="B683" s="87" t="s">
        <v>1900</v>
      </c>
      <c r="C683" s="88" t="s">
        <v>20</v>
      </c>
      <c r="D683" s="88"/>
      <c r="E683" s="88"/>
      <c r="F683" s="88"/>
      <c r="G683" s="87" t="s">
        <v>1901</v>
      </c>
      <c r="H683" s="87" t="s">
        <v>106</v>
      </c>
      <c r="I683" s="87" t="s">
        <v>113</v>
      </c>
      <c r="J683" s="87" t="s">
        <v>693</v>
      </c>
      <c r="K683" s="87" t="s">
        <v>549</v>
      </c>
      <c r="L683" s="87" t="s">
        <v>549</v>
      </c>
      <c r="M683" s="89">
        <v>137936</v>
      </c>
      <c r="N683" s="89">
        <v>135800</v>
      </c>
      <c r="O683" s="89">
        <v>235354</v>
      </c>
      <c r="P683" s="90">
        <v>509090</v>
      </c>
      <c r="R683" s="91"/>
    </row>
    <row r="684" spans="1:18" ht="20.100000000000001" customHeight="1" x14ac:dyDescent="0.25">
      <c r="A684" s="87">
        <v>5610</v>
      </c>
      <c r="B684" s="87" t="s">
        <v>1902</v>
      </c>
      <c r="C684" s="88" t="s">
        <v>20</v>
      </c>
      <c r="D684" s="88"/>
      <c r="E684" s="88"/>
      <c r="F684" s="88"/>
      <c r="G684" s="87" t="s">
        <v>1903</v>
      </c>
      <c r="H684" s="87" t="s">
        <v>106</v>
      </c>
      <c r="I684" s="87" t="s">
        <v>113</v>
      </c>
      <c r="J684" s="87" t="s">
        <v>693</v>
      </c>
      <c r="K684" s="87" t="s">
        <v>549</v>
      </c>
      <c r="L684" s="87" t="s">
        <v>638</v>
      </c>
      <c r="M684" s="89">
        <v>304576</v>
      </c>
      <c r="N684" s="89">
        <v>273174</v>
      </c>
      <c r="O684" s="89">
        <v>289458</v>
      </c>
      <c r="P684" s="90">
        <v>867208</v>
      </c>
      <c r="R684" s="91"/>
    </row>
    <row r="685" spans="1:18" ht="20.100000000000001" customHeight="1" x14ac:dyDescent="0.25">
      <c r="A685" s="87">
        <v>5575</v>
      </c>
      <c r="B685" s="87" t="s">
        <v>1904</v>
      </c>
      <c r="C685" s="88" t="s">
        <v>20</v>
      </c>
      <c r="D685" s="88"/>
      <c r="E685" s="88"/>
      <c r="F685" s="88"/>
      <c r="G685" s="87" t="s">
        <v>1905</v>
      </c>
      <c r="H685" s="87" t="s">
        <v>106</v>
      </c>
      <c r="I685" s="87" t="s">
        <v>113</v>
      </c>
      <c r="J685" s="87" t="s">
        <v>693</v>
      </c>
      <c r="K685" s="87" t="s">
        <v>549</v>
      </c>
      <c r="L685" s="87" t="s">
        <v>549</v>
      </c>
      <c r="M685" s="89">
        <v>741392</v>
      </c>
      <c r="N685" s="89">
        <v>774926</v>
      </c>
      <c r="O685" s="89">
        <v>1400568</v>
      </c>
      <c r="P685" s="90">
        <v>2916886</v>
      </c>
      <c r="R685" s="91"/>
    </row>
    <row r="686" spans="1:18" ht="20.100000000000001" customHeight="1" x14ac:dyDescent="0.25">
      <c r="A686" s="87">
        <v>5577</v>
      </c>
      <c r="B686" s="87" t="s">
        <v>1906</v>
      </c>
      <c r="C686" s="88" t="s">
        <v>20</v>
      </c>
      <c r="D686" s="88"/>
      <c r="E686" s="88"/>
      <c r="F686" s="88"/>
      <c r="G686" s="87" t="s">
        <v>1907</v>
      </c>
      <c r="H686" s="87" t="s">
        <v>106</v>
      </c>
      <c r="I686" s="87" t="s">
        <v>113</v>
      </c>
      <c r="J686" s="87" t="s">
        <v>693</v>
      </c>
      <c r="K686" s="87" t="s">
        <v>549</v>
      </c>
      <c r="L686" s="87" t="s">
        <v>549</v>
      </c>
      <c r="M686" s="89">
        <v>851270</v>
      </c>
      <c r="N686" s="89">
        <v>618472</v>
      </c>
      <c r="O686" s="89">
        <v>1003012</v>
      </c>
      <c r="P686" s="90">
        <v>2472754</v>
      </c>
      <c r="R686" s="91"/>
    </row>
    <row r="687" spans="1:18" ht="20.100000000000001" customHeight="1" x14ac:dyDescent="0.25">
      <c r="A687" s="87">
        <v>6909</v>
      </c>
      <c r="B687" s="87" t="s">
        <v>1908</v>
      </c>
      <c r="C687" s="88" t="s">
        <v>20</v>
      </c>
      <c r="D687" s="88"/>
      <c r="E687" s="88"/>
      <c r="F687" s="88"/>
      <c r="G687" s="87" t="s">
        <v>1909</v>
      </c>
      <c r="H687" s="87" t="s">
        <v>84</v>
      </c>
      <c r="I687" s="87" t="s">
        <v>1910</v>
      </c>
      <c r="J687" s="87" t="s">
        <v>633</v>
      </c>
      <c r="K687" s="87" t="s">
        <v>549</v>
      </c>
      <c r="L687" s="87" t="s">
        <v>638</v>
      </c>
      <c r="M687" s="89">
        <v>13300</v>
      </c>
      <c r="N687" s="89">
        <v>6448</v>
      </c>
      <c r="O687" s="89">
        <v>13796</v>
      </c>
      <c r="P687" s="90">
        <v>33544</v>
      </c>
      <c r="R687" s="91"/>
    </row>
    <row r="688" spans="1:18" ht="20.100000000000001" customHeight="1" x14ac:dyDescent="0.25">
      <c r="A688" s="87">
        <v>6810</v>
      </c>
      <c r="B688" s="87" t="s">
        <v>1911</v>
      </c>
      <c r="C688" s="88" t="s">
        <v>20</v>
      </c>
      <c r="D688" s="88"/>
      <c r="E688" s="88"/>
      <c r="F688" s="88"/>
      <c r="G688" s="87" t="s">
        <v>1912</v>
      </c>
      <c r="H688" s="87" t="s">
        <v>84</v>
      </c>
      <c r="I688" s="87" t="s">
        <v>1910</v>
      </c>
      <c r="J688" s="87" t="s">
        <v>633</v>
      </c>
      <c r="K688" s="87" t="s">
        <v>549</v>
      </c>
      <c r="L688" s="87" t="s">
        <v>638</v>
      </c>
      <c r="M688" s="89">
        <v>266978</v>
      </c>
      <c r="N688" s="89">
        <v>326102</v>
      </c>
      <c r="O688" s="89">
        <v>451888</v>
      </c>
      <c r="P688" s="90">
        <v>1044968</v>
      </c>
      <c r="R688" s="91"/>
    </row>
    <row r="689" spans="1:18" ht="20.100000000000001" customHeight="1" x14ac:dyDescent="0.25">
      <c r="A689" s="87">
        <v>6913</v>
      </c>
      <c r="B689" s="87" t="s">
        <v>1913</v>
      </c>
      <c r="C689" s="88" t="s">
        <v>20</v>
      </c>
      <c r="D689" s="88"/>
      <c r="E689" s="88"/>
      <c r="F689" s="88"/>
      <c r="G689" s="87" t="s">
        <v>1914</v>
      </c>
      <c r="H689" s="87" t="s">
        <v>84</v>
      </c>
      <c r="I689" s="87" t="s">
        <v>1910</v>
      </c>
      <c r="J689" s="87" t="s">
        <v>944</v>
      </c>
      <c r="K689" s="87" t="s">
        <v>549</v>
      </c>
      <c r="L689" s="87" t="s">
        <v>638</v>
      </c>
      <c r="M689" s="89">
        <v>326580</v>
      </c>
      <c r="N689" s="89">
        <v>392778</v>
      </c>
      <c r="O689" s="89">
        <v>318450</v>
      </c>
      <c r="P689" s="90">
        <v>1037808</v>
      </c>
      <c r="R689" s="91"/>
    </row>
    <row r="690" spans="1:18" ht="20.100000000000001" customHeight="1" x14ac:dyDescent="0.25">
      <c r="A690" s="87">
        <v>6007</v>
      </c>
      <c r="B690" s="87" t="s">
        <v>1915</v>
      </c>
      <c r="C690" s="88" t="s">
        <v>20</v>
      </c>
      <c r="D690" s="88"/>
      <c r="E690" s="88"/>
      <c r="F690" s="88"/>
      <c r="G690" s="87" t="s">
        <v>1916</v>
      </c>
      <c r="H690" s="87" t="s">
        <v>84</v>
      </c>
      <c r="I690" s="87" t="s">
        <v>1910</v>
      </c>
      <c r="J690" s="87" t="s">
        <v>548</v>
      </c>
      <c r="K690" s="87" t="s">
        <v>549</v>
      </c>
      <c r="L690" s="87" t="s">
        <v>638</v>
      </c>
      <c r="M690" s="89">
        <v>35344</v>
      </c>
      <c r="N690" s="89">
        <v>64062</v>
      </c>
      <c r="O690" s="89">
        <v>33200</v>
      </c>
      <c r="P690" s="90">
        <v>132606</v>
      </c>
      <c r="R690" s="91"/>
    </row>
    <row r="691" spans="1:18" ht="20.100000000000001" customHeight="1" x14ac:dyDescent="0.25">
      <c r="A691" s="87">
        <v>6941</v>
      </c>
      <c r="B691" s="87" t="s">
        <v>1917</v>
      </c>
      <c r="C691" s="88" t="s">
        <v>20</v>
      </c>
      <c r="D691" s="88"/>
      <c r="E691" s="88"/>
      <c r="F691" s="88"/>
      <c r="G691" s="87" t="s">
        <v>1918</v>
      </c>
      <c r="H691" s="87" t="s">
        <v>84</v>
      </c>
      <c r="I691" s="87" t="s">
        <v>1910</v>
      </c>
      <c r="J691" s="87" t="s">
        <v>944</v>
      </c>
      <c r="K691" s="87" t="s">
        <v>549</v>
      </c>
      <c r="L691" s="87" t="s">
        <v>638</v>
      </c>
      <c r="M691" s="89">
        <v>831916</v>
      </c>
      <c r="N691" s="89">
        <v>1341220</v>
      </c>
      <c r="O691" s="89">
        <v>1486432</v>
      </c>
      <c r="P691" s="90">
        <v>3659568</v>
      </c>
      <c r="R691" s="91"/>
    </row>
    <row r="692" spans="1:18" ht="20.100000000000001" customHeight="1" x14ac:dyDescent="0.25">
      <c r="A692" s="87">
        <v>6010</v>
      </c>
      <c r="B692" s="87" t="s">
        <v>1919</v>
      </c>
      <c r="C692" s="88" t="s">
        <v>20</v>
      </c>
      <c r="D692" s="88"/>
      <c r="E692" s="88"/>
      <c r="F692" s="88"/>
      <c r="G692" s="87" t="s">
        <v>1920</v>
      </c>
      <c r="H692" s="87" t="s">
        <v>84</v>
      </c>
      <c r="I692" s="87" t="s">
        <v>1910</v>
      </c>
      <c r="J692" s="87" t="s">
        <v>548</v>
      </c>
      <c r="K692" s="87" t="s">
        <v>549</v>
      </c>
      <c r="L692" s="87" t="s">
        <v>638</v>
      </c>
      <c r="M692" s="89">
        <v>457334</v>
      </c>
      <c r="N692" s="89">
        <v>487148</v>
      </c>
      <c r="O692" s="89">
        <v>645964</v>
      </c>
      <c r="P692" s="90">
        <v>1590446</v>
      </c>
      <c r="R692" s="91"/>
    </row>
    <row r="693" spans="1:18" ht="20.100000000000001" customHeight="1" x14ac:dyDescent="0.25">
      <c r="A693" s="87">
        <v>6815</v>
      </c>
      <c r="B693" s="87" t="s">
        <v>1921</v>
      </c>
      <c r="C693" s="88" t="s">
        <v>20</v>
      </c>
      <c r="D693" s="88"/>
      <c r="E693" s="88"/>
      <c r="F693" s="88"/>
      <c r="G693" s="87" t="s">
        <v>1922</v>
      </c>
      <c r="H693" s="87" t="s">
        <v>84</v>
      </c>
      <c r="I693" s="87" t="s">
        <v>1910</v>
      </c>
      <c r="J693" s="87" t="s">
        <v>633</v>
      </c>
      <c r="K693" s="87" t="s">
        <v>549</v>
      </c>
      <c r="L693" s="87" t="s">
        <v>638</v>
      </c>
      <c r="M693" s="89">
        <v>384924</v>
      </c>
      <c r="N693" s="89">
        <v>497352</v>
      </c>
      <c r="O693" s="89">
        <v>514252</v>
      </c>
      <c r="P693" s="90">
        <v>1396528</v>
      </c>
      <c r="R693" s="91"/>
    </row>
    <row r="694" spans="1:18" ht="20.100000000000001" customHeight="1" x14ac:dyDescent="0.25">
      <c r="A694" s="87">
        <v>6959</v>
      </c>
      <c r="B694" s="87" t="s">
        <v>1923</v>
      </c>
      <c r="C694" s="88" t="s">
        <v>20</v>
      </c>
      <c r="D694" s="88"/>
      <c r="E694" s="88"/>
      <c r="F694" s="88"/>
      <c r="G694" s="87" t="s">
        <v>1924</v>
      </c>
      <c r="H694" s="87" t="s">
        <v>84</v>
      </c>
      <c r="I694" s="87" t="s">
        <v>1910</v>
      </c>
      <c r="J694" s="87" t="s">
        <v>944</v>
      </c>
      <c r="K694" s="87" t="s">
        <v>549</v>
      </c>
      <c r="L694" s="87" t="s">
        <v>638</v>
      </c>
      <c r="M694" s="89">
        <v>587596</v>
      </c>
      <c r="N694" s="89">
        <v>872882</v>
      </c>
      <c r="O694" s="89">
        <v>761722</v>
      </c>
      <c r="P694" s="90">
        <v>2222200</v>
      </c>
      <c r="R694" s="91"/>
    </row>
    <row r="695" spans="1:18" ht="20.100000000000001" customHeight="1" x14ac:dyDescent="0.25">
      <c r="A695" s="87">
        <v>6028</v>
      </c>
      <c r="B695" s="87" t="s">
        <v>1925</v>
      </c>
      <c r="C695" s="88" t="s">
        <v>20</v>
      </c>
      <c r="D695" s="88"/>
      <c r="E695" s="88"/>
      <c r="F695" s="88"/>
      <c r="G695" s="87" t="s">
        <v>1926</v>
      </c>
      <c r="H695" s="87" t="s">
        <v>84</v>
      </c>
      <c r="I695" s="87" t="s">
        <v>1910</v>
      </c>
      <c r="J695" s="87" t="s">
        <v>548</v>
      </c>
      <c r="K695" s="87" t="s">
        <v>549</v>
      </c>
      <c r="L695" s="87" t="s">
        <v>638</v>
      </c>
      <c r="M695" s="89">
        <v>418602</v>
      </c>
      <c r="N695" s="89">
        <v>417706</v>
      </c>
      <c r="O695" s="89">
        <v>477166</v>
      </c>
      <c r="P695" s="90">
        <v>1313474</v>
      </c>
      <c r="R695" s="91"/>
    </row>
    <row r="696" spans="1:18" ht="20.100000000000001" customHeight="1" x14ac:dyDescent="0.25">
      <c r="A696" s="87">
        <v>6029</v>
      </c>
      <c r="B696" s="87" t="s">
        <v>1927</v>
      </c>
      <c r="C696" s="88" t="s">
        <v>20</v>
      </c>
      <c r="D696" s="88"/>
      <c r="E696" s="88"/>
      <c r="F696" s="88"/>
      <c r="G696" s="87" t="s">
        <v>1928</v>
      </c>
      <c r="H696" s="87" t="s">
        <v>84</v>
      </c>
      <c r="I696" s="87" t="s">
        <v>1910</v>
      </c>
      <c r="J696" s="87" t="s">
        <v>548</v>
      </c>
      <c r="K696" s="87" t="s">
        <v>549</v>
      </c>
      <c r="L696" s="87" t="s">
        <v>638</v>
      </c>
      <c r="M696" s="89">
        <v>152416</v>
      </c>
      <c r="N696" s="89">
        <v>153238</v>
      </c>
      <c r="O696" s="89">
        <v>94364</v>
      </c>
      <c r="P696" s="90">
        <v>400018</v>
      </c>
      <c r="R696" s="91"/>
    </row>
    <row r="697" spans="1:18" ht="20.100000000000001" customHeight="1" x14ac:dyDescent="0.25">
      <c r="A697" s="87">
        <v>6075</v>
      </c>
      <c r="B697" s="87" t="s">
        <v>1929</v>
      </c>
      <c r="C697" s="88" t="s">
        <v>20</v>
      </c>
      <c r="D697" s="88"/>
      <c r="E697" s="88"/>
      <c r="F697" s="88"/>
      <c r="G697" s="87" t="s">
        <v>1930</v>
      </c>
      <c r="H697" s="87" t="s">
        <v>84</v>
      </c>
      <c r="I697" s="87" t="s">
        <v>1910</v>
      </c>
      <c r="J697" s="87" t="s">
        <v>548</v>
      </c>
      <c r="K697" s="87" t="s">
        <v>549</v>
      </c>
      <c r="L697" s="87" t="s">
        <v>638</v>
      </c>
      <c r="M697" s="89">
        <v>124418</v>
      </c>
      <c r="N697" s="89">
        <v>129348</v>
      </c>
      <c r="O697" s="89">
        <v>137952</v>
      </c>
      <c r="P697" s="90">
        <v>391718</v>
      </c>
      <c r="R697" s="91"/>
    </row>
    <row r="698" spans="1:18" ht="20.100000000000001" customHeight="1" x14ac:dyDescent="0.25">
      <c r="A698" s="87">
        <v>6019</v>
      </c>
      <c r="B698" s="87" t="s">
        <v>1931</v>
      </c>
      <c r="C698" s="88" t="s">
        <v>20</v>
      </c>
      <c r="D698" s="88"/>
      <c r="E698" s="88"/>
      <c r="F698" s="88"/>
      <c r="G698" s="87" t="s">
        <v>1932</v>
      </c>
      <c r="H698" s="87" t="s">
        <v>84</v>
      </c>
      <c r="I698" s="87" t="s">
        <v>1910</v>
      </c>
      <c r="J698" s="87" t="s">
        <v>548</v>
      </c>
      <c r="K698" s="87" t="s">
        <v>549</v>
      </c>
      <c r="L698" s="87" t="s">
        <v>638</v>
      </c>
      <c r="M698" s="89">
        <v>277318</v>
      </c>
      <c r="N698" s="89">
        <v>220374</v>
      </c>
      <c r="O698" s="89">
        <v>339052</v>
      </c>
      <c r="P698" s="90">
        <v>836744</v>
      </c>
      <c r="R698" s="91"/>
    </row>
    <row r="699" spans="1:18" ht="20.100000000000001" customHeight="1" x14ac:dyDescent="0.25">
      <c r="A699" s="87">
        <v>6021</v>
      </c>
      <c r="B699" s="87" t="s">
        <v>1933</v>
      </c>
      <c r="C699" s="88" t="s">
        <v>20</v>
      </c>
      <c r="D699" s="88"/>
      <c r="E699" s="88"/>
      <c r="F699" s="88"/>
      <c r="G699" s="87" t="s">
        <v>1934</v>
      </c>
      <c r="H699" s="87" t="s">
        <v>84</v>
      </c>
      <c r="I699" s="87" t="s">
        <v>1910</v>
      </c>
      <c r="J699" s="87" t="s">
        <v>548</v>
      </c>
      <c r="K699" s="87" t="s">
        <v>549</v>
      </c>
      <c r="L699" s="87" t="s">
        <v>638</v>
      </c>
      <c r="M699" s="89">
        <v>592384</v>
      </c>
      <c r="N699" s="89">
        <v>613212</v>
      </c>
      <c r="O699" s="89">
        <v>707032</v>
      </c>
      <c r="P699" s="90">
        <v>1912628</v>
      </c>
      <c r="R699" s="91"/>
    </row>
    <row r="700" spans="1:18" ht="20.100000000000001" customHeight="1" x14ac:dyDescent="0.25">
      <c r="A700" s="87">
        <v>6819</v>
      </c>
      <c r="B700" s="87" t="s">
        <v>1935</v>
      </c>
      <c r="C700" s="88" t="s">
        <v>20</v>
      </c>
      <c r="D700" s="88"/>
      <c r="E700" s="88"/>
      <c r="F700" s="88"/>
      <c r="G700" s="87" t="s">
        <v>1936</v>
      </c>
      <c r="H700" s="87" t="s">
        <v>84</v>
      </c>
      <c r="I700" s="87" t="s">
        <v>1910</v>
      </c>
      <c r="J700" s="87" t="s">
        <v>633</v>
      </c>
      <c r="K700" s="87" t="s">
        <v>549</v>
      </c>
      <c r="L700" s="87" t="s">
        <v>638</v>
      </c>
      <c r="M700" s="89">
        <v>147300</v>
      </c>
      <c r="N700" s="89">
        <v>205196</v>
      </c>
      <c r="O700" s="89">
        <v>210818</v>
      </c>
      <c r="P700" s="90">
        <v>563314</v>
      </c>
      <c r="R700" s="91"/>
    </row>
    <row r="701" spans="1:18" ht="20.100000000000001" customHeight="1" x14ac:dyDescent="0.25">
      <c r="A701" s="87">
        <v>6972</v>
      </c>
      <c r="B701" s="87" t="s">
        <v>1937</v>
      </c>
      <c r="C701" s="88" t="s">
        <v>20</v>
      </c>
      <c r="D701" s="88"/>
      <c r="E701" s="88"/>
      <c r="F701" s="88"/>
      <c r="G701" s="87" t="s">
        <v>1938</v>
      </c>
      <c r="H701" s="87" t="s">
        <v>84</v>
      </c>
      <c r="I701" s="87" t="s">
        <v>1910</v>
      </c>
      <c r="J701" s="87" t="s">
        <v>944</v>
      </c>
      <c r="K701" s="87" t="s">
        <v>549</v>
      </c>
      <c r="L701" s="87" t="s">
        <v>638</v>
      </c>
      <c r="M701" s="89">
        <v>400724</v>
      </c>
      <c r="N701" s="89">
        <v>599178</v>
      </c>
      <c r="O701" s="89">
        <v>580714</v>
      </c>
      <c r="P701" s="90">
        <v>1580616</v>
      </c>
      <c r="R701" s="91"/>
    </row>
    <row r="702" spans="1:18" ht="20.100000000000001" customHeight="1" x14ac:dyDescent="0.25">
      <c r="A702" s="87">
        <v>6947</v>
      </c>
      <c r="B702" s="87" t="s">
        <v>1939</v>
      </c>
      <c r="C702" s="88" t="s">
        <v>20</v>
      </c>
      <c r="D702" s="88"/>
      <c r="E702" s="88"/>
      <c r="F702" s="88"/>
      <c r="G702" s="87" t="s">
        <v>1940</v>
      </c>
      <c r="H702" s="87" t="s">
        <v>84</v>
      </c>
      <c r="I702" s="87" t="s">
        <v>1910</v>
      </c>
      <c r="J702" s="87" t="s">
        <v>944</v>
      </c>
      <c r="K702" s="87" t="s">
        <v>549</v>
      </c>
      <c r="L702" s="87" t="s">
        <v>638</v>
      </c>
      <c r="M702" s="89">
        <v>247702</v>
      </c>
      <c r="N702" s="89">
        <v>422272</v>
      </c>
      <c r="O702" s="89">
        <v>269508</v>
      </c>
      <c r="P702" s="90">
        <v>939482</v>
      </c>
      <c r="R702" s="91"/>
    </row>
    <row r="703" spans="1:18" ht="20.100000000000001" customHeight="1" x14ac:dyDescent="0.25">
      <c r="A703" s="87">
        <v>6952</v>
      </c>
      <c r="B703" s="87" t="s">
        <v>1941</v>
      </c>
      <c r="C703" s="88" t="s">
        <v>20</v>
      </c>
      <c r="D703" s="88"/>
      <c r="E703" s="88"/>
      <c r="F703" s="88"/>
      <c r="G703" s="87" t="s">
        <v>1942</v>
      </c>
      <c r="H703" s="87" t="s">
        <v>84</v>
      </c>
      <c r="I703" s="87" t="s">
        <v>1910</v>
      </c>
      <c r="J703" s="87" t="s">
        <v>944</v>
      </c>
      <c r="K703" s="87" t="s">
        <v>549</v>
      </c>
      <c r="L703" s="87" t="s">
        <v>638</v>
      </c>
      <c r="M703" s="89">
        <v>212528</v>
      </c>
      <c r="N703" s="89">
        <v>320062</v>
      </c>
      <c r="O703" s="89">
        <v>178982</v>
      </c>
      <c r="P703" s="90">
        <v>711572</v>
      </c>
      <c r="R703" s="91"/>
    </row>
    <row r="704" spans="1:18" ht="20.100000000000001" customHeight="1" x14ac:dyDescent="0.25">
      <c r="A704" s="87">
        <v>6024</v>
      </c>
      <c r="B704" s="87" t="s">
        <v>1943</v>
      </c>
      <c r="C704" s="88" t="s">
        <v>20</v>
      </c>
      <c r="D704" s="88"/>
      <c r="E704" s="88"/>
      <c r="F704" s="88"/>
      <c r="G704" s="87" t="s">
        <v>1944</v>
      </c>
      <c r="H704" s="87" t="s">
        <v>84</v>
      </c>
      <c r="I704" s="87" t="s">
        <v>1910</v>
      </c>
      <c r="J704" s="87" t="s">
        <v>548</v>
      </c>
      <c r="K704" s="87" t="s">
        <v>549</v>
      </c>
      <c r="L704" s="87" t="s">
        <v>638</v>
      </c>
      <c r="M704" s="89">
        <v>545412</v>
      </c>
      <c r="N704" s="89">
        <v>512596</v>
      </c>
      <c r="O704" s="89">
        <v>632228</v>
      </c>
      <c r="P704" s="90">
        <v>1690236</v>
      </c>
      <c r="R704" s="91"/>
    </row>
    <row r="705" spans="1:18" ht="20.100000000000001" customHeight="1" x14ac:dyDescent="0.25">
      <c r="A705" s="87">
        <v>6829</v>
      </c>
      <c r="B705" s="87" t="s">
        <v>1945</v>
      </c>
      <c r="C705" s="88"/>
      <c r="D705" s="88"/>
      <c r="E705" s="88" t="s">
        <v>601</v>
      </c>
      <c r="F705" s="88" t="s">
        <v>57</v>
      </c>
      <c r="G705" s="87" t="s">
        <v>1946</v>
      </c>
      <c r="H705" s="87" t="s">
        <v>632</v>
      </c>
      <c r="I705" s="87" t="s">
        <v>306</v>
      </c>
      <c r="J705" s="87" t="s">
        <v>633</v>
      </c>
      <c r="K705" s="87" t="s">
        <v>549</v>
      </c>
      <c r="L705" s="87" t="s">
        <v>549</v>
      </c>
      <c r="M705" s="89">
        <v>36226</v>
      </c>
      <c r="N705" s="89">
        <v>40336</v>
      </c>
      <c r="O705" s="89">
        <v>55112</v>
      </c>
      <c r="P705" s="90">
        <v>131674</v>
      </c>
      <c r="R705" s="91"/>
    </row>
    <row r="706" spans="1:18" ht="20.100000000000001" customHeight="1" x14ac:dyDescent="0.25">
      <c r="A706" s="87">
        <v>5360</v>
      </c>
      <c r="B706" s="87" t="s">
        <v>1947</v>
      </c>
      <c r="C706" s="88" t="s">
        <v>20</v>
      </c>
      <c r="D706" s="88"/>
      <c r="E706" s="88"/>
      <c r="F706" s="88"/>
      <c r="G706" s="87" t="s">
        <v>1948</v>
      </c>
      <c r="H706" s="87" t="s">
        <v>106</v>
      </c>
      <c r="I706" s="87" t="s">
        <v>105</v>
      </c>
      <c r="J706" s="87" t="s">
        <v>548</v>
      </c>
      <c r="K706" s="87" t="s">
        <v>549</v>
      </c>
      <c r="L706" s="87" t="s">
        <v>549</v>
      </c>
      <c r="M706" s="89">
        <v>1116194</v>
      </c>
      <c r="N706" s="89">
        <v>1095974</v>
      </c>
      <c r="O706" s="89">
        <v>1847146</v>
      </c>
      <c r="P706" s="90">
        <v>4059314</v>
      </c>
      <c r="R706" s="91"/>
    </row>
    <row r="707" spans="1:18" ht="20.100000000000001" customHeight="1" x14ac:dyDescent="0.25">
      <c r="A707" s="87">
        <v>5415</v>
      </c>
      <c r="B707" s="87" t="s">
        <v>1949</v>
      </c>
      <c r="C707" s="88" t="s">
        <v>20</v>
      </c>
      <c r="D707" s="88"/>
      <c r="E707" s="88"/>
      <c r="F707" s="88"/>
      <c r="G707" s="87" t="s">
        <v>1950</v>
      </c>
      <c r="H707" s="87" t="s">
        <v>106</v>
      </c>
      <c r="I707" s="87" t="s">
        <v>105</v>
      </c>
      <c r="J707" s="87" t="s">
        <v>548</v>
      </c>
      <c r="K707" s="87" t="s">
        <v>549</v>
      </c>
      <c r="L707" s="87" t="s">
        <v>638</v>
      </c>
      <c r="M707" s="89">
        <v>185284</v>
      </c>
      <c r="N707" s="89">
        <v>168994</v>
      </c>
      <c r="O707" s="89">
        <v>206122</v>
      </c>
      <c r="P707" s="90">
        <v>560400</v>
      </c>
      <c r="R707" s="91"/>
    </row>
    <row r="708" spans="1:18" ht="20.100000000000001" customHeight="1" x14ac:dyDescent="0.25">
      <c r="A708" s="87">
        <v>5586</v>
      </c>
      <c r="B708" s="87" t="s">
        <v>1951</v>
      </c>
      <c r="C708" s="88" t="s">
        <v>20</v>
      </c>
      <c r="D708" s="88"/>
      <c r="E708" s="88"/>
      <c r="F708" s="88"/>
      <c r="G708" s="87" t="s">
        <v>1952</v>
      </c>
      <c r="H708" s="87" t="s">
        <v>106</v>
      </c>
      <c r="I708" s="87" t="s">
        <v>105</v>
      </c>
      <c r="J708" s="87" t="s">
        <v>693</v>
      </c>
      <c r="K708" s="87" t="s">
        <v>549</v>
      </c>
      <c r="L708" s="87" t="s">
        <v>638</v>
      </c>
      <c r="M708" s="89">
        <v>467374</v>
      </c>
      <c r="N708" s="89">
        <v>500006</v>
      </c>
      <c r="O708" s="89">
        <v>543886</v>
      </c>
      <c r="P708" s="90">
        <v>1511266</v>
      </c>
      <c r="R708" s="91"/>
    </row>
    <row r="709" spans="1:18" ht="20.100000000000001" customHeight="1" x14ac:dyDescent="0.25">
      <c r="A709" s="87">
        <v>5606</v>
      </c>
      <c r="B709" s="87" t="s">
        <v>1953</v>
      </c>
      <c r="C709" s="88" t="s">
        <v>20</v>
      </c>
      <c r="D709" s="88"/>
      <c r="E709" s="88"/>
      <c r="F709" s="88"/>
      <c r="G709" s="87" t="s">
        <v>1954</v>
      </c>
      <c r="H709" s="87" t="s">
        <v>106</v>
      </c>
      <c r="I709" s="87" t="s">
        <v>105</v>
      </c>
      <c r="J709" s="87" t="s">
        <v>693</v>
      </c>
      <c r="K709" s="87" t="s">
        <v>549</v>
      </c>
      <c r="L709" s="87" t="s">
        <v>638</v>
      </c>
      <c r="M709" s="89">
        <v>307384</v>
      </c>
      <c r="N709" s="89">
        <v>317760</v>
      </c>
      <c r="O709" s="89">
        <v>444618</v>
      </c>
      <c r="P709" s="90">
        <v>1069762</v>
      </c>
      <c r="R709" s="91"/>
    </row>
    <row r="710" spans="1:18" ht="20.100000000000001" customHeight="1" x14ac:dyDescent="0.25">
      <c r="A710" s="87">
        <v>1829</v>
      </c>
      <c r="B710" s="87" t="s">
        <v>1955</v>
      </c>
      <c r="C710" s="92" t="s">
        <v>20</v>
      </c>
      <c r="D710" s="92"/>
      <c r="E710" s="92"/>
      <c r="F710" s="92"/>
      <c r="G710" s="87" t="s">
        <v>1956</v>
      </c>
      <c r="H710" s="87" t="s">
        <v>170</v>
      </c>
      <c r="I710" s="87" t="s">
        <v>173</v>
      </c>
      <c r="J710" s="87" t="s">
        <v>571</v>
      </c>
      <c r="K710" s="87" t="s">
        <v>549</v>
      </c>
      <c r="L710" s="87" t="s">
        <v>549</v>
      </c>
      <c r="M710" s="89">
        <v>364316</v>
      </c>
      <c r="N710" s="89">
        <v>122320</v>
      </c>
      <c r="O710" s="89">
        <v>148798</v>
      </c>
      <c r="P710" s="90">
        <v>635434</v>
      </c>
      <c r="R710" s="91"/>
    </row>
    <row r="711" spans="1:18" ht="20.100000000000001" customHeight="1" x14ac:dyDescent="0.25">
      <c r="A711" s="87">
        <v>5753</v>
      </c>
      <c r="B711" s="87" t="s">
        <v>1957</v>
      </c>
      <c r="C711" s="88"/>
      <c r="D711" s="88" t="s">
        <v>66</v>
      </c>
      <c r="E711" s="88"/>
      <c r="F711" s="88"/>
      <c r="G711" s="87" t="s">
        <v>1958</v>
      </c>
      <c r="H711" s="87" t="s">
        <v>187</v>
      </c>
      <c r="I711" s="87" t="s">
        <v>189</v>
      </c>
      <c r="J711" s="87" t="s">
        <v>696</v>
      </c>
      <c r="K711" s="87" t="s">
        <v>549</v>
      </c>
      <c r="L711" s="87" t="s">
        <v>549</v>
      </c>
      <c r="M711" s="89">
        <v>91078</v>
      </c>
      <c r="N711" s="89">
        <v>214980</v>
      </c>
      <c r="O711" s="89">
        <v>282886</v>
      </c>
      <c r="P711" s="90">
        <v>588944</v>
      </c>
      <c r="R711" s="91"/>
    </row>
    <row r="712" spans="1:18" ht="20.100000000000001" customHeight="1" x14ac:dyDescent="0.25">
      <c r="A712" s="87">
        <v>5755</v>
      </c>
      <c r="B712" s="87" t="s">
        <v>1959</v>
      </c>
      <c r="C712" s="88"/>
      <c r="D712" s="88" t="s">
        <v>66</v>
      </c>
      <c r="E712" s="88"/>
      <c r="F712" s="88"/>
      <c r="G712" s="87" t="s">
        <v>1960</v>
      </c>
      <c r="H712" s="87" t="s">
        <v>187</v>
      </c>
      <c r="I712" s="87" t="s">
        <v>189</v>
      </c>
      <c r="J712" s="87" t="s">
        <v>696</v>
      </c>
      <c r="K712" s="87" t="s">
        <v>549</v>
      </c>
      <c r="L712" s="87" t="s">
        <v>549</v>
      </c>
      <c r="M712" s="89">
        <v>325938</v>
      </c>
      <c r="N712" s="89">
        <v>1683848</v>
      </c>
      <c r="O712" s="89">
        <v>556296</v>
      </c>
      <c r="P712" s="90">
        <v>2566082</v>
      </c>
      <c r="R712" s="91"/>
    </row>
    <row r="713" spans="1:18" ht="20.100000000000001" customHeight="1" x14ac:dyDescent="0.25">
      <c r="A713" s="87">
        <v>3410</v>
      </c>
      <c r="B713" s="87" t="s">
        <v>1961</v>
      </c>
      <c r="C713" s="88"/>
      <c r="D713" s="88" t="s">
        <v>66</v>
      </c>
      <c r="E713" s="88"/>
      <c r="F713" s="88"/>
      <c r="G713" s="87" t="s">
        <v>1962</v>
      </c>
      <c r="H713" s="87" t="s">
        <v>187</v>
      </c>
      <c r="I713" s="87" t="s">
        <v>189</v>
      </c>
      <c r="J713" s="87" t="s">
        <v>696</v>
      </c>
      <c r="K713" s="87" t="s">
        <v>549</v>
      </c>
      <c r="L713" s="87" t="s">
        <v>549</v>
      </c>
      <c r="M713" s="89">
        <v>319264</v>
      </c>
      <c r="N713" s="89">
        <v>2092954</v>
      </c>
      <c r="O713" s="89">
        <v>230680</v>
      </c>
      <c r="P713" s="90">
        <v>2642898</v>
      </c>
      <c r="R713" s="91"/>
    </row>
    <row r="714" spans="1:18" ht="20.100000000000001" customHeight="1" x14ac:dyDescent="0.25">
      <c r="A714" s="87">
        <v>3414</v>
      </c>
      <c r="B714" s="87" t="s">
        <v>1963</v>
      </c>
      <c r="C714" s="88"/>
      <c r="D714" s="88" t="s">
        <v>66</v>
      </c>
      <c r="E714" s="88"/>
      <c r="F714" s="88"/>
      <c r="G714" s="87" t="s">
        <v>1964</v>
      </c>
      <c r="H714" s="87" t="s">
        <v>187</v>
      </c>
      <c r="I714" s="87" t="s">
        <v>189</v>
      </c>
      <c r="J714" s="87" t="s">
        <v>696</v>
      </c>
      <c r="K714" s="87" t="s">
        <v>549</v>
      </c>
      <c r="L714" s="87" t="s">
        <v>549</v>
      </c>
      <c r="M714" s="89">
        <v>28458</v>
      </c>
      <c r="N714" s="89">
        <v>114892</v>
      </c>
      <c r="O714" s="89">
        <v>107820</v>
      </c>
      <c r="P714" s="90">
        <v>251170</v>
      </c>
      <c r="R714" s="91"/>
    </row>
    <row r="715" spans="1:18" ht="20.100000000000001" customHeight="1" x14ac:dyDescent="0.25">
      <c r="A715" s="87">
        <v>9589</v>
      </c>
      <c r="B715" s="87" t="s">
        <v>1965</v>
      </c>
      <c r="C715" s="88"/>
      <c r="D715" s="88" t="s">
        <v>66</v>
      </c>
      <c r="E715" s="88"/>
      <c r="F715" s="88"/>
      <c r="G715" s="87" t="s">
        <v>1966</v>
      </c>
      <c r="H715" s="87" t="s">
        <v>187</v>
      </c>
      <c r="I715" s="87" t="s">
        <v>189</v>
      </c>
      <c r="J715" s="87" t="s">
        <v>696</v>
      </c>
      <c r="K715" s="87" t="s">
        <v>549</v>
      </c>
      <c r="L715" s="87" t="s">
        <v>549</v>
      </c>
      <c r="M715" s="89">
        <v>16898</v>
      </c>
      <c r="N715" s="89">
        <v>68846</v>
      </c>
      <c r="O715" s="89">
        <v>13650</v>
      </c>
      <c r="P715" s="90">
        <v>99394</v>
      </c>
      <c r="R715" s="91"/>
    </row>
    <row r="716" spans="1:18" ht="20.100000000000001" customHeight="1" x14ac:dyDescent="0.25">
      <c r="A716" s="87">
        <v>5757</v>
      </c>
      <c r="B716" s="87" t="s">
        <v>1967</v>
      </c>
      <c r="C716" s="88"/>
      <c r="D716" s="88" t="s">
        <v>66</v>
      </c>
      <c r="E716" s="88"/>
      <c r="F716" s="88"/>
      <c r="G716" s="87" t="s">
        <v>1968</v>
      </c>
      <c r="H716" s="87" t="s">
        <v>187</v>
      </c>
      <c r="I716" s="87" t="s">
        <v>189</v>
      </c>
      <c r="J716" s="87" t="s">
        <v>693</v>
      </c>
      <c r="K716" s="87" t="s">
        <v>549</v>
      </c>
      <c r="L716" s="87" t="s">
        <v>549</v>
      </c>
      <c r="M716" s="89">
        <v>26290</v>
      </c>
      <c r="N716" s="89">
        <v>42406</v>
      </c>
      <c r="O716" s="89">
        <v>25546</v>
      </c>
      <c r="P716" s="90">
        <v>94242</v>
      </c>
      <c r="R716" s="91"/>
    </row>
    <row r="717" spans="1:18" ht="20.100000000000001" customHeight="1" x14ac:dyDescent="0.25">
      <c r="A717" s="87">
        <v>3422</v>
      </c>
      <c r="B717" s="87" t="s">
        <v>1969</v>
      </c>
      <c r="C717" s="88"/>
      <c r="D717" s="88" t="s">
        <v>66</v>
      </c>
      <c r="E717" s="88"/>
      <c r="F717" s="88"/>
      <c r="G717" s="87" t="s">
        <v>1970</v>
      </c>
      <c r="H717" s="87" t="s">
        <v>187</v>
      </c>
      <c r="I717" s="87" t="s">
        <v>189</v>
      </c>
      <c r="J717" s="87" t="s">
        <v>696</v>
      </c>
      <c r="K717" s="87" t="s">
        <v>549</v>
      </c>
      <c r="L717" s="87" t="s">
        <v>549</v>
      </c>
      <c r="M717" s="89">
        <v>16866</v>
      </c>
      <c r="N717" s="89">
        <v>98154</v>
      </c>
      <c r="O717" s="89">
        <v>14816</v>
      </c>
      <c r="P717" s="90">
        <v>129836</v>
      </c>
      <c r="R717" s="91"/>
    </row>
    <row r="718" spans="1:18" ht="20.100000000000001" customHeight="1" x14ac:dyDescent="0.25">
      <c r="A718" s="87">
        <v>5751</v>
      </c>
      <c r="B718" s="87" t="s">
        <v>1971</v>
      </c>
      <c r="C718" s="88"/>
      <c r="D718" s="88" t="s">
        <v>66</v>
      </c>
      <c r="E718" s="88"/>
      <c r="F718" s="88"/>
      <c r="G718" s="87" t="s">
        <v>1972</v>
      </c>
      <c r="H718" s="87" t="s">
        <v>187</v>
      </c>
      <c r="I718" s="87" t="s">
        <v>189</v>
      </c>
      <c r="J718" s="87" t="s">
        <v>696</v>
      </c>
      <c r="K718" s="87" t="s">
        <v>549</v>
      </c>
      <c r="L718" s="87" t="s">
        <v>549</v>
      </c>
      <c r="M718" s="89">
        <v>18142</v>
      </c>
      <c r="N718" s="89">
        <v>61872</v>
      </c>
      <c r="O718" s="89">
        <v>7790</v>
      </c>
      <c r="P718" s="90">
        <v>87804</v>
      </c>
      <c r="R718" s="91"/>
    </row>
    <row r="719" spans="1:18" ht="20.100000000000001" customHeight="1" x14ac:dyDescent="0.25">
      <c r="A719" s="87">
        <v>5758</v>
      </c>
      <c r="B719" s="87" t="s">
        <v>1973</v>
      </c>
      <c r="C719" s="88"/>
      <c r="D719" s="88" t="s">
        <v>66</v>
      </c>
      <c r="E719" s="88"/>
      <c r="F719" s="88"/>
      <c r="G719" s="87" t="s">
        <v>1974</v>
      </c>
      <c r="H719" s="87" t="s">
        <v>187</v>
      </c>
      <c r="I719" s="87" t="s">
        <v>189</v>
      </c>
      <c r="J719" s="87" t="s">
        <v>696</v>
      </c>
      <c r="K719" s="87" t="s">
        <v>549</v>
      </c>
      <c r="L719" s="87" t="s">
        <v>549</v>
      </c>
      <c r="M719" s="89">
        <v>30294</v>
      </c>
      <c r="N719" s="89">
        <v>179552</v>
      </c>
      <c r="O719" s="89">
        <v>40436</v>
      </c>
      <c r="P719" s="90">
        <v>250282</v>
      </c>
      <c r="R719" s="91"/>
    </row>
    <row r="720" spans="1:18" ht="20.100000000000001" customHeight="1" x14ac:dyDescent="0.25">
      <c r="A720" s="87">
        <v>5900</v>
      </c>
      <c r="B720" s="87" t="s">
        <v>1975</v>
      </c>
      <c r="C720" s="88"/>
      <c r="D720" s="88" t="s">
        <v>66</v>
      </c>
      <c r="E720" s="88"/>
      <c r="F720" s="88"/>
      <c r="G720" s="87" t="s">
        <v>253</v>
      </c>
      <c r="H720" s="87" t="s">
        <v>106</v>
      </c>
      <c r="I720" s="87" t="s">
        <v>253</v>
      </c>
      <c r="J720" s="87" t="s">
        <v>693</v>
      </c>
      <c r="K720" s="87" t="s">
        <v>549</v>
      </c>
      <c r="L720" s="87" t="s">
        <v>549</v>
      </c>
      <c r="M720" s="89">
        <v>505006</v>
      </c>
      <c r="N720" s="89">
        <v>671518</v>
      </c>
      <c r="O720" s="89">
        <v>468780</v>
      </c>
      <c r="P720" s="90">
        <v>1645304</v>
      </c>
      <c r="R720" s="91"/>
    </row>
    <row r="721" spans="1:18" ht="20.100000000000001" customHeight="1" x14ac:dyDescent="0.25">
      <c r="A721" s="87">
        <v>5928</v>
      </c>
      <c r="B721" s="87" t="s">
        <v>1976</v>
      </c>
      <c r="C721" s="88"/>
      <c r="D721" s="88" t="s">
        <v>66</v>
      </c>
      <c r="E721" s="88"/>
      <c r="F721" s="88"/>
      <c r="G721" s="87" t="s">
        <v>1977</v>
      </c>
      <c r="H721" s="87" t="s">
        <v>106</v>
      </c>
      <c r="I721" s="87" t="s">
        <v>253</v>
      </c>
      <c r="J721" s="87" t="s">
        <v>693</v>
      </c>
      <c r="K721" s="87" t="s">
        <v>549</v>
      </c>
      <c r="L721" s="87" t="s">
        <v>549</v>
      </c>
      <c r="M721" s="89">
        <v>126436</v>
      </c>
      <c r="N721" s="89">
        <v>138172</v>
      </c>
      <c r="O721" s="89">
        <v>93916</v>
      </c>
      <c r="P721" s="90">
        <v>358524</v>
      </c>
      <c r="R721" s="91"/>
    </row>
    <row r="722" spans="1:18" ht="20.100000000000001" customHeight="1" x14ac:dyDescent="0.25">
      <c r="A722" s="87">
        <v>5920</v>
      </c>
      <c r="B722" s="87" t="s">
        <v>1978</v>
      </c>
      <c r="C722" s="88"/>
      <c r="D722" s="88" t="s">
        <v>66</v>
      </c>
      <c r="E722" s="88"/>
      <c r="F722" s="88"/>
      <c r="G722" s="87" t="s">
        <v>1979</v>
      </c>
      <c r="H722" s="87" t="s">
        <v>106</v>
      </c>
      <c r="I722" s="87" t="s">
        <v>253</v>
      </c>
      <c r="J722" s="87" t="s">
        <v>693</v>
      </c>
      <c r="K722" s="87" t="s">
        <v>549</v>
      </c>
      <c r="L722" s="87" t="s">
        <v>549</v>
      </c>
      <c r="M722" s="89">
        <v>207894</v>
      </c>
      <c r="N722" s="89">
        <v>184332</v>
      </c>
      <c r="O722" s="89">
        <v>206742</v>
      </c>
      <c r="P722" s="90">
        <v>598968</v>
      </c>
      <c r="R722" s="91"/>
    </row>
    <row r="723" spans="1:18" ht="20.100000000000001" customHeight="1" x14ac:dyDescent="0.25">
      <c r="A723" s="87">
        <v>7165</v>
      </c>
      <c r="B723" s="87" t="s">
        <v>1980</v>
      </c>
      <c r="C723" s="88"/>
      <c r="D723" s="88"/>
      <c r="E723" s="88"/>
      <c r="F723" s="88" t="s">
        <v>57</v>
      </c>
      <c r="G723" s="87" t="s">
        <v>1981</v>
      </c>
      <c r="H723" s="87" t="s">
        <v>632</v>
      </c>
      <c r="I723" s="87" t="s">
        <v>358</v>
      </c>
      <c r="J723" s="87" t="s">
        <v>633</v>
      </c>
      <c r="K723" s="87" t="s">
        <v>549</v>
      </c>
      <c r="L723" s="87" t="s">
        <v>549</v>
      </c>
      <c r="M723" s="89">
        <v>6306</v>
      </c>
      <c r="N723" s="89">
        <v>3962</v>
      </c>
      <c r="O723" s="89">
        <v>3184</v>
      </c>
      <c r="P723" s="90">
        <v>13452</v>
      </c>
      <c r="R723" s="91"/>
    </row>
    <row r="724" spans="1:18" ht="20.100000000000001" customHeight="1" x14ac:dyDescent="0.25">
      <c r="A724" s="87">
        <v>7166</v>
      </c>
      <c r="B724" s="87" t="s">
        <v>1982</v>
      </c>
      <c r="C724" s="88"/>
      <c r="D724" s="88"/>
      <c r="E724" s="88"/>
      <c r="F724" s="88" t="s">
        <v>57</v>
      </c>
      <c r="G724" s="87" t="s">
        <v>1983</v>
      </c>
      <c r="H724" s="87" t="s">
        <v>632</v>
      </c>
      <c r="I724" s="87" t="s">
        <v>358</v>
      </c>
      <c r="J724" s="87" t="s">
        <v>633</v>
      </c>
      <c r="K724" s="87" t="s">
        <v>549</v>
      </c>
      <c r="L724" s="87" t="s">
        <v>549</v>
      </c>
      <c r="M724" s="89">
        <v>109802</v>
      </c>
      <c r="N724" s="89">
        <v>159438</v>
      </c>
      <c r="O724" s="89">
        <v>126710</v>
      </c>
      <c r="P724" s="90">
        <v>395950</v>
      </c>
      <c r="R724" s="91"/>
    </row>
    <row r="725" spans="1:18" ht="20.100000000000001" customHeight="1" x14ac:dyDescent="0.25">
      <c r="A725" s="87">
        <v>7187</v>
      </c>
      <c r="B725" s="87" t="s">
        <v>1984</v>
      </c>
      <c r="C725" s="88"/>
      <c r="D725" s="88"/>
      <c r="E725" s="88"/>
      <c r="F725" s="88" t="s">
        <v>57</v>
      </c>
      <c r="G725" s="87" t="s">
        <v>1985</v>
      </c>
      <c r="H725" s="87" t="s">
        <v>632</v>
      </c>
      <c r="I725" s="87" t="s">
        <v>358</v>
      </c>
      <c r="J725" s="87" t="s">
        <v>633</v>
      </c>
      <c r="K725" s="87" t="s">
        <v>549</v>
      </c>
      <c r="L725" s="87" t="s">
        <v>549</v>
      </c>
      <c r="M725" s="89">
        <v>13162</v>
      </c>
      <c r="N725" s="89">
        <v>5632</v>
      </c>
      <c r="O725" s="89">
        <v>11680</v>
      </c>
      <c r="P725" s="90">
        <v>30474</v>
      </c>
      <c r="R725" s="91"/>
    </row>
    <row r="726" spans="1:18" ht="20.100000000000001" customHeight="1" x14ac:dyDescent="0.25">
      <c r="A726" s="87">
        <v>7201</v>
      </c>
      <c r="B726" s="87" t="s">
        <v>1986</v>
      </c>
      <c r="C726" s="88"/>
      <c r="D726" s="88"/>
      <c r="E726" s="88"/>
      <c r="F726" s="88" t="s">
        <v>57</v>
      </c>
      <c r="G726" s="87" t="s">
        <v>1987</v>
      </c>
      <c r="H726" s="87" t="s">
        <v>632</v>
      </c>
      <c r="I726" s="87" t="s">
        <v>408</v>
      </c>
      <c r="J726" s="87" t="s">
        <v>633</v>
      </c>
      <c r="K726" s="87" t="s">
        <v>549</v>
      </c>
      <c r="L726" s="87" t="s">
        <v>549</v>
      </c>
      <c r="M726" s="89">
        <v>168</v>
      </c>
      <c r="N726" s="89">
        <v>328</v>
      </c>
      <c r="O726" s="89">
        <v>22</v>
      </c>
      <c r="P726" s="90">
        <v>518</v>
      </c>
      <c r="R726" s="91"/>
    </row>
    <row r="727" spans="1:18" ht="20.100000000000001" customHeight="1" x14ac:dyDescent="0.25">
      <c r="A727" s="87">
        <v>7038</v>
      </c>
      <c r="B727" s="87" t="s">
        <v>1988</v>
      </c>
      <c r="C727" s="88"/>
      <c r="D727" s="88"/>
      <c r="E727" s="88"/>
      <c r="F727" s="88" t="s">
        <v>57</v>
      </c>
      <c r="G727" s="87" t="s">
        <v>1989</v>
      </c>
      <c r="H727" s="87" t="s">
        <v>632</v>
      </c>
      <c r="I727" s="87" t="s">
        <v>408</v>
      </c>
      <c r="J727" s="87" t="s">
        <v>633</v>
      </c>
      <c r="K727" s="87" t="s">
        <v>549</v>
      </c>
      <c r="L727" s="87" t="s">
        <v>549</v>
      </c>
      <c r="M727" s="89">
        <v>94556</v>
      </c>
      <c r="N727" s="89">
        <v>128192</v>
      </c>
      <c r="O727" s="89">
        <v>141036</v>
      </c>
      <c r="P727" s="90">
        <v>363784</v>
      </c>
      <c r="R727" s="91"/>
    </row>
    <row r="728" spans="1:18" ht="20.100000000000001" customHeight="1" x14ac:dyDescent="0.25">
      <c r="A728" s="87">
        <v>4826</v>
      </c>
      <c r="B728" s="87" t="s">
        <v>1990</v>
      </c>
      <c r="C728" s="88"/>
      <c r="D728" s="88"/>
      <c r="E728" s="88"/>
      <c r="F728" s="88" t="s">
        <v>57</v>
      </c>
      <c r="G728" s="87" t="s">
        <v>1991</v>
      </c>
      <c r="H728" s="87" t="s">
        <v>187</v>
      </c>
      <c r="I728" s="87" t="s">
        <v>422</v>
      </c>
      <c r="J728" s="87" t="s">
        <v>1236</v>
      </c>
      <c r="K728" s="87" t="s">
        <v>549</v>
      </c>
      <c r="L728" s="87" t="s">
        <v>549</v>
      </c>
      <c r="M728" s="89">
        <v>105090</v>
      </c>
      <c r="N728" s="89">
        <v>49394</v>
      </c>
      <c r="O728" s="89">
        <v>34356</v>
      </c>
      <c r="P728" s="90">
        <v>188840</v>
      </c>
      <c r="R728" s="91"/>
    </row>
    <row r="729" spans="1:18" ht="20.100000000000001" customHeight="1" x14ac:dyDescent="0.25">
      <c r="A729" s="87">
        <v>2662</v>
      </c>
      <c r="B729" s="87" t="s">
        <v>1992</v>
      </c>
      <c r="C729" s="88"/>
      <c r="D729" s="88" t="s">
        <v>66</v>
      </c>
      <c r="E729" s="88"/>
      <c r="F729" s="88"/>
      <c r="G729" s="87" t="s">
        <v>1993</v>
      </c>
      <c r="H729" s="87" t="s">
        <v>112</v>
      </c>
      <c r="I729" s="87" t="s">
        <v>217</v>
      </c>
      <c r="J729" s="87" t="s">
        <v>558</v>
      </c>
      <c r="K729" s="87" t="s">
        <v>549</v>
      </c>
      <c r="L729" s="87" t="s">
        <v>549</v>
      </c>
      <c r="M729" s="89">
        <v>15034</v>
      </c>
      <c r="N729" s="89">
        <v>20446</v>
      </c>
      <c r="O729" s="89">
        <v>5048</v>
      </c>
      <c r="P729" s="90">
        <v>40528</v>
      </c>
      <c r="R729" s="91"/>
    </row>
    <row r="730" spans="1:18" ht="20.100000000000001" customHeight="1" x14ac:dyDescent="0.25">
      <c r="A730" s="87">
        <v>2668</v>
      </c>
      <c r="B730" s="87" t="s">
        <v>1994</v>
      </c>
      <c r="C730" s="88"/>
      <c r="D730" s="88" t="s">
        <v>66</v>
      </c>
      <c r="E730" s="88"/>
      <c r="F730" s="88"/>
      <c r="G730" s="87" t="s">
        <v>1995</v>
      </c>
      <c r="H730" s="87" t="s">
        <v>112</v>
      </c>
      <c r="I730" s="87" t="s">
        <v>217</v>
      </c>
      <c r="J730" s="87" t="s">
        <v>558</v>
      </c>
      <c r="K730" s="87" t="s">
        <v>549</v>
      </c>
      <c r="L730" s="87" t="s">
        <v>549</v>
      </c>
      <c r="M730" s="89">
        <v>110490</v>
      </c>
      <c r="N730" s="89">
        <v>104732</v>
      </c>
      <c r="O730" s="89">
        <v>60270</v>
      </c>
      <c r="P730" s="90">
        <v>275492</v>
      </c>
      <c r="R730" s="91"/>
    </row>
    <row r="731" spans="1:18" ht="20.100000000000001" customHeight="1" x14ac:dyDescent="0.25">
      <c r="A731" s="87">
        <v>2670</v>
      </c>
      <c r="B731" s="87" t="s">
        <v>1996</v>
      </c>
      <c r="C731" s="88"/>
      <c r="D731" s="88" t="s">
        <v>66</v>
      </c>
      <c r="E731" s="88"/>
      <c r="F731" s="88"/>
      <c r="G731" s="87" t="s">
        <v>1997</v>
      </c>
      <c r="H731" s="87" t="s">
        <v>112</v>
      </c>
      <c r="I731" s="87" t="s">
        <v>217</v>
      </c>
      <c r="J731" s="87" t="s">
        <v>558</v>
      </c>
      <c r="K731" s="87" t="s">
        <v>549</v>
      </c>
      <c r="L731" s="87" t="s">
        <v>549</v>
      </c>
      <c r="M731" s="89">
        <v>42336</v>
      </c>
      <c r="N731" s="89">
        <v>48070</v>
      </c>
      <c r="O731" s="89">
        <v>7828</v>
      </c>
      <c r="P731" s="90">
        <v>98234</v>
      </c>
      <c r="R731" s="91"/>
    </row>
    <row r="732" spans="1:18" ht="20.100000000000001" customHeight="1" x14ac:dyDescent="0.25">
      <c r="A732" s="87">
        <v>2675</v>
      </c>
      <c r="B732" s="87" t="s">
        <v>1998</v>
      </c>
      <c r="C732" s="88"/>
      <c r="D732" s="88" t="s">
        <v>66</v>
      </c>
      <c r="E732" s="88"/>
      <c r="F732" s="88"/>
      <c r="G732" s="87" t="s">
        <v>1999</v>
      </c>
      <c r="H732" s="87" t="s">
        <v>112</v>
      </c>
      <c r="I732" s="87" t="s">
        <v>217</v>
      </c>
      <c r="J732" s="87" t="s">
        <v>558</v>
      </c>
      <c r="K732" s="87" t="s">
        <v>549</v>
      </c>
      <c r="L732" s="87" t="s">
        <v>549</v>
      </c>
      <c r="M732" s="89">
        <v>1448</v>
      </c>
      <c r="N732" s="89">
        <v>976</v>
      </c>
      <c r="O732" s="89">
        <v>404</v>
      </c>
      <c r="P732" s="90">
        <v>2828</v>
      </c>
      <c r="R732" s="91"/>
    </row>
    <row r="733" spans="1:18" ht="20.100000000000001" customHeight="1" x14ac:dyDescent="0.25">
      <c r="A733" s="87">
        <v>2673</v>
      </c>
      <c r="B733" s="87" t="s">
        <v>2000</v>
      </c>
      <c r="C733" s="88"/>
      <c r="D733" s="88" t="s">
        <v>66</v>
      </c>
      <c r="E733" s="88"/>
      <c r="F733" s="88"/>
      <c r="G733" s="87" t="s">
        <v>2001</v>
      </c>
      <c r="H733" s="87" t="s">
        <v>112</v>
      </c>
      <c r="I733" s="87" t="s">
        <v>217</v>
      </c>
      <c r="J733" s="87" t="s">
        <v>558</v>
      </c>
      <c r="K733" s="87" t="s">
        <v>549</v>
      </c>
      <c r="L733" s="87" t="s">
        <v>549</v>
      </c>
      <c r="M733" s="89">
        <v>852</v>
      </c>
      <c r="N733" s="89">
        <v>296</v>
      </c>
      <c r="O733" s="89">
        <v>1014</v>
      </c>
      <c r="P733" s="90">
        <v>2162</v>
      </c>
      <c r="R733" s="91"/>
    </row>
    <row r="734" spans="1:18" ht="20.100000000000001" customHeight="1" x14ac:dyDescent="0.25">
      <c r="A734" s="87">
        <v>2666</v>
      </c>
      <c r="B734" s="87" t="s">
        <v>2002</v>
      </c>
      <c r="C734" s="88"/>
      <c r="D734" s="88" t="s">
        <v>66</v>
      </c>
      <c r="E734" s="88"/>
      <c r="F734" s="88"/>
      <c r="G734" s="87" t="s">
        <v>2003</v>
      </c>
      <c r="H734" s="87" t="s">
        <v>112</v>
      </c>
      <c r="I734" s="87" t="s">
        <v>217</v>
      </c>
      <c r="J734" s="87" t="s">
        <v>558</v>
      </c>
      <c r="K734" s="87" t="s">
        <v>549</v>
      </c>
      <c r="L734" s="87" t="s">
        <v>549</v>
      </c>
      <c r="M734" s="89">
        <v>8444</v>
      </c>
      <c r="N734" s="89">
        <v>9482</v>
      </c>
      <c r="O734" s="89">
        <v>2046</v>
      </c>
      <c r="P734" s="90">
        <v>19972</v>
      </c>
      <c r="R734" s="91"/>
    </row>
    <row r="735" spans="1:18" ht="20.100000000000001" customHeight="1" x14ac:dyDescent="0.25">
      <c r="A735" s="87">
        <v>2672</v>
      </c>
      <c r="B735" s="87" t="s">
        <v>2004</v>
      </c>
      <c r="C735" s="88"/>
      <c r="D735" s="88" t="s">
        <v>66</v>
      </c>
      <c r="E735" s="88"/>
      <c r="F735" s="88"/>
      <c r="G735" s="87" t="s">
        <v>2005</v>
      </c>
      <c r="H735" s="87" t="s">
        <v>112</v>
      </c>
      <c r="I735" s="87" t="s">
        <v>217</v>
      </c>
      <c r="J735" s="87" t="s">
        <v>558</v>
      </c>
      <c r="K735" s="87" t="s">
        <v>549</v>
      </c>
      <c r="L735" s="87" t="s">
        <v>549</v>
      </c>
      <c r="M735" s="89">
        <v>50214</v>
      </c>
      <c r="N735" s="89">
        <v>66110</v>
      </c>
      <c r="O735" s="89">
        <v>16560</v>
      </c>
      <c r="P735" s="90">
        <v>132884</v>
      </c>
      <c r="R735" s="91"/>
    </row>
    <row r="736" spans="1:18" ht="20.100000000000001" customHeight="1" x14ac:dyDescent="0.25">
      <c r="A736" s="87">
        <v>7503</v>
      </c>
      <c r="B736" s="87" t="s">
        <v>2006</v>
      </c>
      <c r="C736" s="88" t="s">
        <v>20</v>
      </c>
      <c r="D736" s="88"/>
      <c r="E736" s="88"/>
      <c r="F736" s="88"/>
      <c r="G736" s="87" t="s">
        <v>2007</v>
      </c>
      <c r="H736" s="87" t="s">
        <v>102</v>
      </c>
      <c r="I736" s="87" t="s">
        <v>152</v>
      </c>
      <c r="J736" s="87" t="s">
        <v>558</v>
      </c>
      <c r="K736" s="87" t="s">
        <v>2008</v>
      </c>
      <c r="L736" s="87" t="s">
        <v>549</v>
      </c>
      <c r="M736" s="89">
        <v>5052</v>
      </c>
      <c r="N736" s="89">
        <v>3472</v>
      </c>
      <c r="O736" s="89">
        <v>6604</v>
      </c>
      <c r="P736" s="90">
        <v>15128</v>
      </c>
      <c r="R736" s="91"/>
    </row>
    <row r="737" spans="1:18" ht="20.100000000000001" customHeight="1" x14ac:dyDescent="0.25">
      <c r="A737" s="87">
        <v>7744</v>
      </c>
      <c r="B737" s="87" t="s">
        <v>2009</v>
      </c>
      <c r="C737" s="88" t="s">
        <v>20</v>
      </c>
      <c r="D737" s="88"/>
      <c r="E737" s="88"/>
      <c r="F737" s="88"/>
      <c r="G737" s="87" t="s">
        <v>2010</v>
      </c>
      <c r="H737" s="87" t="s">
        <v>102</v>
      </c>
      <c r="I737" s="87" t="s">
        <v>152</v>
      </c>
      <c r="J737" s="87" t="s">
        <v>558</v>
      </c>
      <c r="K737" s="87" t="s">
        <v>2008</v>
      </c>
      <c r="L737" s="87" t="s">
        <v>549</v>
      </c>
      <c r="M737" s="89">
        <v>4916</v>
      </c>
      <c r="N737" s="89">
        <v>3764</v>
      </c>
      <c r="O737" s="89">
        <v>1938</v>
      </c>
      <c r="P737" s="90">
        <v>10618</v>
      </c>
      <c r="R737" s="91"/>
    </row>
    <row r="738" spans="1:18" ht="20.100000000000001" customHeight="1" x14ac:dyDescent="0.25">
      <c r="A738" s="87">
        <v>7766</v>
      </c>
      <c r="B738" s="87" t="s">
        <v>2011</v>
      </c>
      <c r="C738" s="88" t="s">
        <v>20</v>
      </c>
      <c r="D738" s="88"/>
      <c r="E738" s="88"/>
      <c r="F738" s="88"/>
      <c r="G738" s="87" t="s">
        <v>2012</v>
      </c>
      <c r="H738" s="87" t="s">
        <v>102</v>
      </c>
      <c r="I738" s="87" t="s">
        <v>152</v>
      </c>
      <c r="J738" s="87" t="s">
        <v>558</v>
      </c>
      <c r="K738" s="87" t="s">
        <v>2008</v>
      </c>
      <c r="L738" s="87" t="s">
        <v>549</v>
      </c>
      <c r="M738" s="89">
        <v>10776</v>
      </c>
      <c r="N738" s="89">
        <v>5984</v>
      </c>
      <c r="O738" s="89">
        <v>4024</v>
      </c>
      <c r="P738" s="90">
        <v>20784</v>
      </c>
      <c r="R738" s="91"/>
    </row>
    <row r="739" spans="1:18" ht="20.100000000000001" customHeight="1" x14ac:dyDescent="0.25">
      <c r="A739" s="87">
        <v>7725</v>
      </c>
      <c r="B739" s="87" t="s">
        <v>2013</v>
      </c>
      <c r="C739" s="88" t="s">
        <v>20</v>
      </c>
      <c r="D739" s="88"/>
      <c r="E739" s="88"/>
      <c r="F739" s="88"/>
      <c r="G739" s="87" t="s">
        <v>2014</v>
      </c>
      <c r="H739" s="87" t="s">
        <v>102</v>
      </c>
      <c r="I739" s="87" t="s">
        <v>152</v>
      </c>
      <c r="J739" s="87" t="s">
        <v>558</v>
      </c>
      <c r="K739" s="87" t="s">
        <v>2008</v>
      </c>
      <c r="L739" s="87" t="s">
        <v>549</v>
      </c>
      <c r="M739" s="89">
        <v>156992</v>
      </c>
      <c r="N739" s="89">
        <v>183124</v>
      </c>
      <c r="O739" s="89">
        <v>10260</v>
      </c>
      <c r="P739" s="90">
        <v>350376</v>
      </c>
      <c r="R739" s="91"/>
    </row>
    <row r="740" spans="1:18" ht="20.100000000000001" customHeight="1" x14ac:dyDescent="0.25">
      <c r="A740" s="87">
        <v>6200</v>
      </c>
      <c r="B740" s="87" t="s">
        <v>2015</v>
      </c>
      <c r="C740" s="92" t="s">
        <v>20</v>
      </c>
      <c r="D740" s="92"/>
      <c r="E740" s="92"/>
      <c r="F740" s="92"/>
      <c r="G740" s="87" t="s">
        <v>2016</v>
      </c>
      <c r="H740" s="87" t="s">
        <v>170</v>
      </c>
      <c r="I740" s="87" t="s">
        <v>169</v>
      </c>
      <c r="J740" s="87" t="s">
        <v>571</v>
      </c>
      <c r="K740" s="87" t="s">
        <v>549</v>
      </c>
      <c r="L740" s="87" t="s">
        <v>549</v>
      </c>
      <c r="M740" s="89">
        <v>5720</v>
      </c>
      <c r="N740" s="89">
        <v>3144</v>
      </c>
      <c r="O740" s="89">
        <v>2678</v>
      </c>
      <c r="P740" s="90">
        <v>11542</v>
      </c>
      <c r="R740" s="91"/>
    </row>
    <row r="741" spans="1:18" ht="20.100000000000001" customHeight="1" x14ac:dyDescent="0.25">
      <c r="A741" s="87">
        <v>6201</v>
      </c>
      <c r="B741" s="87" t="s">
        <v>2017</v>
      </c>
      <c r="C741" s="92" t="s">
        <v>20</v>
      </c>
      <c r="D741" s="92"/>
      <c r="E741" s="92"/>
      <c r="F741" s="92"/>
      <c r="G741" s="87" t="s">
        <v>2018</v>
      </c>
      <c r="H741" s="87" t="s">
        <v>170</v>
      </c>
      <c r="I741" s="87" t="s">
        <v>169</v>
      </c>
      <c r="J741" s="87" t="s">
        <v>571</v>
      </c>
      <c r="K741" s="87" t="s">
        <v>549</v>
      </c>
      <c r="L741" s="87" t="s">
        <v>549</v>
      </c>
      <c r="M741" s="89">
        <v>21088</v>
      </c>
      <c r="N741" s="89">
        <v>14850</v>
      </c>
      <c r="O741" s="89">
        <v>10640</v>
      </c>
      <c r="P741" s="90">
        <v>46578</v>
      </c>
      <c r="R741" s="91"/>
    </row>
    <row r="742" spans="1:18" ht="20.100000000000001" customHeight="1" x14ac:dyDescent="0.25">
      <c r="A742" s="87">
        <v>6241</v>
      </c>
      <c r="B742" s="87" t="s">
        <v>2019</v>
      </c>
      <c r="C742" s="92" t="s">
        <v>20</v>
      </c>
      <c r="D742" s="92"/>
      <c r="E742" s="92"/>
      <c r="F742" s="92"/>
      <c r="G742" s="87" t="s">
        <v>2020</v>
      </c>
      <c r="H742" s="87" t="s">
        <v>170</v>
      </c>
      <c r="I742" s="87" t="s">
        <v>169</v>
      </c>
      <c r="J742" s="87" t="s">
        <v>571</v>
      </c>
      <c r="K742" s="87" t="s">
        <v>549</v>
      </c>
      <c r="L742" s="87" t="s">
        <v>549</v>
      </c>
      <c r="M742" s="89">
        <v>3448</v>
      </c>
      <c r="N742" s="89">
        <v>1314</v>
      </c>
      <c r="O742" s="89">
        <v>2980</v>
      </c>
      <c r="P742" s="90">
        <v>7742</v>
      </c>
      <c r="R742" s="91"/>
    </row>
    <row r="743" spans="1:18" ht="20.100000000000001" customHeight="1" x14ac:dyDescent="0.25">
      <c r="A743" s="87">
        <v>1863</v>
      </c>
      <c r="B743" s="87" t="s">
        <v>2021</v>
      </c>
      <c r="C743" s="92" t="s">
        <v>20</v>
      </c>
      <c r="D743" s="92"/>
      <c r="E743" s="92"/>
      <c r="F743" s="92"/>
      <c r="G743" s="87" t="s">
        <v>2022</v>
      </c>
      <c r="H743" s="87" t="s">
        <v>170</v>
      </c>
      <c r="I743" s="87" t="s">
        <v>169</v>
      </c>
      <c r="J743" s="87" t="s">
        <v>571</v>
      </c>
      <c r="K743" s="87" t="s">
        <v>549</v>
      </c>
      <c r="L743" s="87" t="s">
        <v>549</v>
      </c>
      <c r="M743" s="89">
        <v>20168</v>
      </c>
      <c r="N743" s="89">
        <v>9060</v>
      </c>
      <c r="O743" s="89">
        <v>6640</v>
      </c>
      <c r="P743" s="90">
        <v>35868</v>
      </c>
      <c r="R743" s="91"/>
    </row>
    <row r="744" spans="1:18" ht="20.100000000000001" customHeight="1" x14ac:dyDescent="0.25">
      <c r="A744" s="87">
        <v>4760</v>
      </c>
      <c r="B744" s="87" t="s">
        <v>2023</v>
      </c>
      <c r="C744" s="88"/>
      <c r="D744" s="88" t="s">
        <v>66</v>
      </c>
      <c r="E744" s="88"/>
      <c r="F744" s="88"/>
      <c r="G744" s="87" t="s">
        <v>270</v>
      </c>
      <c r="H744" s="87" t="s">
        <v>187</v>
      </c>
      <c r="I744" s="87" t="s">
        <v>270</v>
      </c>
      <c r="J744" s="87" t="s">
        <v>696</v>
      </c>
      <c r="K744" s="87" t="s">
        <v>549</v>
      </c>
      <c r="L744" s="87" t="s">
        <v>549</v>
      </c>
      <c r="M744" s="89">
        <v>407644</v>
      </c>
      <c r="N744" s="89">
        <v>890876</v>
      </c>
      <c r="O744" s="89">
        <v>181018</v>
      </c>
      <c r="P744" s="90">
        <v>1479538</v>
      </c>
      <c r="R744" s="91"/>
    </row>
    <row r="745" spans="1:18" ht="20.100000000000001" customHeight="1" x14ac:dyDescent="0.25">
      <c r="A745" s="87">
        <v>5172</v>
      </c>
      <c r="B745" s="87" t="s">
        <v>2024</v>
      </c>
      <c r="C745" s="88" t="s">
        <v>20</v>
      </c>
      <c r="D745" s="88"/>
      <c r="E745" s="88"/>
      <c r="F745" s="88"/>
      <c r="G745" s="87" t="s">
        <v>2025</v>
      </c>
      <c r="H745" s="87" t="s">
        <v>106</v>
      </c>
      <c r="I745" s="87" t="s">
        <v>125</v>
      </c>
      <c r="J745" s="87" t="s">
        <v>605</v>
      </c>
      <c r="K745" s="87" t="s">
        <v>549</v>
      </c>
      <c r="L745" s="87" t="s">
        <v>549</v>
      </c>
      <c r="M745" s="89">
        <v>522470</v>
      </c>
      <c r="N745" s="89">
        <v>1037336</v>
      </c>
      <c r="O745" s="89">
        <v>1424614</v>
      </c>
      <c r="P745" s="90">
        <v>2984420</v>
      </c>
      <c r="R745" s="91"/>
    </row>
    <row r="746" spans="1:18" ht="20.100000000000001" customHeight="1" x14ac:dyDescent="0.25">
      <c r="A746" s="87">
        <v>5202</v>
      </c>
      <c r="B746" s="87" t="s">
        <v>2026</v>
      </c>
      <c r="C746" s="88" t="s">
        <v>20</v>
      </c>
      <c r="D746" s="88"/>
      <c r="E746" s="88"/>
      <c r="F746" s="88"/>
      <c r="G746" s="87" t="s">
        <v>2027</v>
      </c>
      <c r="H746" s="87" t="s">
        <v>106</v>
      </c>
      <c r="I746" s="87" t="s">
        <v>125</v>
      </c>
      <c r="J746" s="87" t="s">
        <v>605</v>
      </c>
      <c r="K746" s="87" t="s">
        <v>549</v>
      </c>
      <c r="L746" s="87" t="s">
        <v>549</v>
      </c>
      <c r="M746" s="89">
        <v>31064</v>
      </c>
      <c r="N746" s="89">
        <v>44268</v>
      </c>
      <c r="O746" s="89">
        <v>118894</v>
      </c>
      <c r="P746" s="90">
        <v>194226</v>
      </c>
      <c r="R746" s="91"/>
    </row>
    <row r="747" spans="1:18" ht="20.100000000000001" customHeight="1" x14ac:dyDescent="0.25">
      <c r="A747" s="87">
        <v>5116</v>
      </c>
      <c r="B747" s="87" t="s">
        <v>2028</v>
      </c>
      <c r="C747" s="88" t="s">
        <v>20</v>
      </c>
      <c r="D747" s="88"/>
      <c r="E747" s="88"/>
      <c r="F747" s="88"/>
      <c r="G747" s="87" t="s">
        <v>2029</v>
      </c>
      <c r="H747" s="87" t="s">
        <v>106</v>
      </c>
      <c r="I747" s="87" t="s">
        <v>125</v>
      </c>
      <c r="J747" s="87" t="s">
        <v>605</v>
      </c>
      <c r="K747" s="87" t="s">
        <v>549</v>
      </c>
      <c r="L747" s="87" t="s">
        <v>549</v>
      </c>
      <c r="M747" s="89">
        <v>57582</v>
      </c>
      <c r="N747" s="89">
        <v>102938</v>
      </c>
      <c r="O747" s="89">
        <v>162042</v>
      </c>
      <c r="P747" s="90">
        <v>322562</v>
      </c>
      <c r="R747" s="91"/>
    </row>
    <row r="748" spans="1:18" ht="20.100000000000001" customHeight="1" x14ac:dyDescent="0.25">
      <c r="A748" s="87">
        <v>5120</v>
      </c>
      <c r="B748" s="87" t="s">
        <v>2030</v>
      </c>
      <c r="C748" s="88" t="s">
        <v>20</v>
      </c>
      <c r="D748" s="88"/>
      <c r="E748" s="88"/>
      <c r="F748" s="88"/>
      <c r="G748" s="87" t="s">
        <v>2031</v>
      </c>
      <c r="H748" s="87" t="s">
        <v>106</v>
      </c>
      <c r="I748" s="87" t="s">
        <v>125</v>
      </c>
      <c r="J748" s="87" t="s">
        <v>605</v>
      </c>
      <c r="K748" s="87" t="s">
        <v>549</v>
      </c>
      <c r="L748" s="87" t="s">
        <v>549</v>
      </c>
      <c r="M748" s="89">
        <v>31878</v>
      </c>
      <c r="N748" s="89">
        <v>29416</v>
      </c>
      <c r="O748" s="89">
        <v>50056</v>
      </c>
      <c r="P748" s="90">
        <v>111350</v>
      </c>
      <c r="R748" s="91"/>
    </row>
    <row r="749" spans="1:18" ht="20.100000000000001" customHeight="1" x14ac:dyDescent="0.25">
      <c r="A749" s="87">
        <v>5126</v>
      </c>
      <c r="B749" s="87" t="s">
        <v>2032</v>
      </c>
      <c r="C749" s="88" t="s">
        <v>20</v>
      </c>
      <c r="D749" s="88"/>
      <c r="E749" s="88"/>
      <c r="F749" s="88"/>
      <c r="G749" s="87" t="s">
        <v>2033</v>
      </c>
      <c r="H749" s="87" t="s">
        <v>106</v>
      </c>
      <c r="I749" s="87" t="s">
        <v>125</v>
      </c>
      <c r="J749" s="87" t="s">
        <v>605</v>
      </c>
      <c r="K749" s="87" t="s">
        <v>549</v>
      </c>
      <c r="L749" s="87" t="s">
        <v>549</v>
      </c>
      <c r="M749" s="89">
        <v>8308</v>
      </c>
      <c r="N749" s="89">
        <v>16970</v>
      </c>
      <c r="O749" s="89">
        <v>43342</v>
      </c>
      <c r="P749" s="90">
        <v>68620</v>
      </c>
      <c r="R749" s="91"/>
    </row>
    <row r="750" spans="1:18" ht="20.100000000000001" customHeight="1" x14ac:dyDescent="0.25">
      <c r="A750" s="87">
        <v>7328</v>
      </c>
      <c r="B750" s="87" t="s">
        <v>2034</v>
      </c>
      <c r="C750" s="88"/>
      <c r="D750" s="88"/>
      <c r="E750" s="88" t="s">
        <v>601</v>
      </c>
      <c r="F750" s="88" t="s">
        <v>57</v>
      </c>
      <c r="G750" s="87" t="s">
        <v>308</v>
      </c>
      <c r="H750" s="87" t="s">
        <v>632</v>
      </c>
      <c r="I750" s="87" t="s">
        <v>308</v>
      </c>
      <c r="J750" s="87" t="s">
        <v>633</v>
      </c>
      <c r="K750" s="87" t="s">
        <v>549</v>
      </c>
      <c r="L750" s="87" t="s">
        <v>549</v>
      </c>
      <c r="M750" s="89">
        <v>70310</v>
      </c>
      <c r="N750" s="89">
        <v>295752</v>
      </c>
      <c r="O750" s="89">
        <v>33120</v>
      </c>
      <c r="P750" s="90">
        <v>399182</v>
      </c>
      <c r="R750" s="91"/>
    </row>
    <row r="751" spans="1:18" ht="20.100000000000001" customHeight="1" x14ac:dyDescent="0.25">
      <c r="A751" s="87">
        <v>5144</v>
      </c>
      <c r="B751" s="87" t="s">
        <v>2035</v>
      </c>
      <c r="C751" s="88" t="s">
        <v>20</v>
      </c>
      <c r="D751" s="88"/>
      <c r="E751" s="88"/>
      <c r="F751" s="88"/>
      <c r="G751" s="87" t="s">
        <v>2036</v>
      </c>
      <c r="H751" s="87" t="s">
        <v>84</v>
      </c>
      <c r="I751" s="87" t="s">
        <v>2037</v>
      </c>
      <c r="J751" s="87" t="s">
        <v>605</v>
      </c>
      <c r="K751" s="87" t="s">
        <v>549</v>
      </c>
      <c r="L751" s="87" t="s">
        <v>638</v>
      </c>
      <c r="M751" s="89">
        <v>306092</v>
      </c>
      <c r="N751" s="89">
        <v>413582</v>
      </c>
      <c r="O751" s="89">
        <v>776254</v>
      </c>
      <c r="P751" s="90">
        <v>1495928</v>
      </c>
      <c r="R751" s="91"/>
    </row>
    <row r="752" spans="1:18" ht="20.100000000000001" customHeight="1" x14ac:dyDescent="0.25">
      <c r="A752" s="87">
        <v>5103</v>
      </c>
      <c r="B752" s="87" t="s">
        <v>2038</v>
      </c>
      <c r="C752" s="88" t="s">
        <v>20</v>
      </c>
      <c r="D752" s="88"/>
      <c r="E752" s="88"/>
      <c r="F752" s="88"/>
      <c r="G752" s="87" t="s">
        <v>2039</v>
      </c>
      <c r="H752" s="87" t="s">
        <v>84</v>
      </c>
      <c r="I752" s="87" t="s">
        <v>2037</v>
      </c>
      <c r="J752" s="87" t="s">
        <v>605</v>
      </c>
      <c r="K752" s="87" t="s">
        <v>549</v>
      </c>
      <c r="L752" s="87" t="s">
        <v>638</v>
      </c>
      <c r="M752" s="89">
        <v>664718</v>
      </c>
      <c r="N752" s="89">
        <v>765120</v>
      </c>
      <c r="O752" s="89">
        <v>957470</v>
      </c>
      <c r="P752" s="90">
        <v>2387308</v>
      </c>
      <c r="R752" s="91"/>
    </row>
    <row r="753" spans="1:18" ht="20.100000000000001" customHeight="1" x14ac:dyDescent="0.25">
      <c r="A753" s="87">
        <v>5146</v>
      </c>
      <c r="B753" s="87" t="s">
        <v>2040</v>
      </c>
      <c r="C753" s="88" t="s">
        <v>20</v>
      </c>
      <c r="D753" s="88"/>
      <c r="E753" s="88"/>
      <c r="F753" s="88"/>
      <c r="G753" s="87" t="s">
        <v>99</v>
      </c>
      <c r="H753" s="87" t="s">
        <v>84</v>
      </c>
      <c r="I753" s="87" t="s">
        <v>2037</v>
      </c>
      <c r="J753" s="87" t="s">
        <v>605</v>
      </c>
      <c r="K753" s="87" t="s">
        <v>549</v>
      </c>
      <c r="L753" s="87" t="s">
        <v>638</v>
      </c>
      <c r="M753" s="89">
        <v>669188</v>
      </c>
      <c r="N753" s="89">
        <v>817442</v>
      </c>
      <c r="O753" s="89">
        <v>1331166</v>
      </c>
      <c r="P753" s="90">
        <v>2817796</v>
      </c>
      <c r="R753" s="91"/>
    </row>
    <row r="754" spans="1:18" ht="20.100000000000001" customHeight="1" x14ac:dyDescent="0.25">
      <c r="A754" s="87">
        <v>5108</v>
      </c>
      <c r="B754" s="87" t="s">
        <v>2041</v>
      </c>
      <c r="C754" s="88" t="s">
        <v>20</v>
      </c>
      <c r="D754" s="88"/>
      <c r="E754" s="88"/>
      <c r="F754" s="88"/>
      <c r="G754" s="87" t="s">
        <v>2042</v>
      </c>
      <c r="H754" s="87" t="s">
        <v>84</v>
      </c>
      <c r="I754" s="87" t="s">
        <v>2037</v>
      </c>
      <c r="J754" s="87" t="s">
        <v>605</v>
      </c>
      <c r="K754" s="87" t="s">
        <v>549</v>
      </c>
      <c r="L754" s="87" t="s">
        <v>638</v>
      </c>
      <c r="M754" s="89">
        <v>354994</v>
      </c>
      <c r="N754" s="89">
        <v>343126</v>
      </c>
      <c r="O754" s="89">
        <v>875320</v>
      </c>
      <c r="P754" s="90">
        <v>1573440</v>
      </c>
      <c r="R754" s="91"/>
    </row>
    <row r="755" spans="1:18" ht="20.100000000000001" customHeight="1" x14ac:dyDescent="0.25">
      <c r="A755" s="87">
        <v>5149</v>
      </c>
      <c r="B755" s="87" t="s">
        <v>2043</v>
      </c>
      <c r="C755" s="88" t="s">
        <v>20</v>
      </c>
      <c r="D755" s="88"/>
      <c r="E755" s="88"/>
      <c r="F755" s="88"/>
      <c r="G755" s="87" t="s">
        <v>2044</v>
      </c>
      <c r="H755" s="87" t="s">
        <v>84</v>
      </c>
      <c r="I755" s="87" t="s">
        <v>2037</v>
      </c>
      <c r="J755" s="87" t="s">
        <v>605</v>
      </c>
      <c r="K755" s="87" t="s">
        <v>549</v>
      </c>
      <c r="L755" s="87" t="s">
        <v>638</v>
      </c>
      <c r="M755" s="89">
        <v>226474</v>
      </c>
      <c r="N755" s="89">
        <v>242562</v>
      </c>
      <c r="O755" s="89">
        <v>364606</v>
      </c>
      <c r="P755" s="90">
        <v>833642</v>
      </c>
      <c r="R755" s="91"/>
    </row>
    <row r="756" spans="1:18" ht="20.100000000000001" customHeight="1" x14ac:dyDescent="0.25">
      <c r="A756" s="87">
        <v>5118</v>
      </c>
      <c r="B756" s="87" t="s">
        <v>2045</v>
      </c>
      <c r="C756" s="88" t="s">
        <v>20</v>
      </c>
      <c r="D756" s="88"/>
      <c r="E756" s="88"/>
      <c r="F756" s="88"/>
      <c r="G756" s="87" t="s">
        <v>2046</v>
      </c>
      <c r="H756" s="87" t="s">
        <v>84</v>
      </c>
      <c r="I756" s="87" t="s">
        <v>2037</v>
      </c>
      <c r="J756" s="87" t="s">
        <v>605</v>
      </c>
      <c r="K756" s="87" t="s">
        <v>549</v>
      </c>
      <c r="L756" s="87" t="s">
        <v>638</v>
      </c>
      <c r="M756" s="89">
        <v>325088</v>
      </c>
      <c r="N756" s="89">
        <v>346430</v>
      </c>
      <c r="O756" s="89">
        <v>644174</v>
      </c>
      <c r="P756" s="90">
        <v>1315692</v>
      </c>
      <c r="R756" s="91"/>
    </row>
    <row r="757" spans="1:18" ht="20.100000000000001" customHeight="1" x14ac:dyDescent="0.25">
      <c r="A757" s="87">
        <v>5119</v>
      </c>
      <c r="B757" s="87" t="s">
        <v>2047</v>
      </c>
      <c r="C757" s="88" t="s">
        <v>20</v>
      </c>
      <c r="D757" s="88"/>
      <c r="E757" s="88"/>
      <c r="F757" s="88"/>
      <c r="G757" s="87" t="s">
        <v>2048</v>
      </c>
      <c r="H757" s="87" t="s">
        <v>84</v>
      </c>
      <c r="I757" s="87" t="s">
        <v>2037</v>
      </c>
      <c r="J757" s="87" t="s">
        <v>605</v>
      </c>
      <c r="K757" s="87" t="s">
        <v>549</v>
      </c>
      <c r="L757" s="87" t="s">
        <v>638</v>
      </c>
      <c r="M757" s="89">
        <v>578688</v>
      </c>
      <c r="N757" s="89">
        <v>543534</v>
      </c>
      <c r="O757" s="89">
        <v>1109472</v>
      </c>
      <c r="P757" s="90">
        <v>2231694</v>
      </c>
      <c r="R757" s="91"/>
    </row>
    <row r="758" spans="1:18" ht="20.100000000000001" customHeight="1" x14ac:dyDescent="0.25">
      <c r="A758" s="87">
        <v>5208</v>
      </c>
      <c r="B758" s="87" t="s">
        <v>2049</v>
      </c>
      <c r="C758" s="88" t="s">
        <v>20</v>
      </c>
      <c r="D758" s="88"/>
      <c r="E758" s="88"/>
      <c r="F758" s="88"/>
      <c r="G758" s="87" t="s">
        <v>2050</v>
      </c>
      <c r="H758" s="87" t="s">
        <v>84</v>
      </c>
      <c r="I758" s="87" t="s">
        <v>2037</v>
      </c>
      <c r="J758" s="87" t="s">
        <v>605</v>
      </c>
      <c r="K758" s="87" t="s">
        <v>549</v>
      </c>
      <c r="L758" s="87" t="s">
        <v>638</v>
      </c>
      <c r="M758" s="89">
        <v>294544</v>
      </c>
      <c r="N758" s="89">
        <v>392428</v>
      </c>
      <c r="O758" s="89">
        <v>644856</v>
      </c>
      <c r="P758" s="90">
        <v>1331828</v>
      </c>
      <c r="R758" s="91"/>
    </row>
    <row r="759" spans="1:18" ht="20.100000000000001" customHeight="1" x14ac:dyDescent="0.25">
      <c r="A759" s="87">
        <v>5151</v>
      </c>
      <c r="B759" s="87" t="s">
        <v>2051</v>
      </c>
      <c r="C759" s="88" t="s">
        <v>20</v>
      </c>
      <c r="D759" s="88"/>
      <c r="E759" s="88"/>
      <c r="F759" s="88"/>
      <c r="G759" s="87" t="s">
        <v>2052</v>
      </c>
      <c r="H759" s="87" t="s">
        <v>84</v>
      </c>
      <c r="I759" s="87" t="s">
        <v>2037</v>
      </c>
      <c r="J759" s="87" t="s">
        <v>605</v>
      </c>
      <c r="K759" s="87" t="s">
        <v>549</v>
      </c>
      <c r="L759" s="87" t="s">
        <v>638</v>
      </c>
      <c r="M759" s="89">
        <v>222892</v>
      </c>
      <c r="N759" s="89">
        <v>197758</v>
      </c>
      <c r="O759" s="89">
        <v>365358</v>
      </c>
      <c r="P759" s="90">
        <v>786008</v>
      </c>
      <c r="R759" s="91"/>
    </row>
    <row r="760" spans="1:18" ht="20.100000000000001" customHeight="1" x14ac:dyDescent="0.25">
      <c r="A760" s="87">
        <v>5152</v>
      </c>
      <c r="B760" s="87" t="s">
        <v>2053</v>
      </c>
      <c r="C760" s="88" t="s">
        <v>20</v>
      </c>
      <c r="D760" s="88"/>
      <c r="E760" s="88"/>
      <c r="F760" s="88"/>
      <c r="G760" s="87" t="s">
        <v>2054</v>
      </c>
      <c r="H760" s="87" t="s">
        <v>84</v>
      </c>
      <c r="I760" s="87" t="s">
        <v>2037</v>
      </c>
      <c r="J760" s="87" t="s">
        <v>605</v>
      </c>
      <c r="K760" s="87" t="s">
        <v>549</v>
      </c>
      <c r="L760" s="87" t="s">
        <v>638</v>
      </c>
      <c r="M760" s="89">
        <v>864930</v>
      </c>
      <c r="N760" s="89">
        <v>1203004</v>
      </c>
      <c r="O760" s="89">
        <v>1579732</v>
      </c>
      <c r="P760" s="90">
        <v>3647666</v>
      </c>
      <c r="R760" s="91"/>
    </row>
    <row r="761" spans="1:18" ht="20.100000000000001" customHeight="1" x14ac:dyDescent="0.25">
      <c r="A761" s="87">
        <v>5153</v>
      </c>
      <c r="B761" s="87" t="s">
        <v>2055</v>
      </c>
      <c r="C761" s="88" t="s">
        <v>20</v>
      </c>
      <c r="D761" s="88"/>
      <c r="E761" s="88"/>
      <c r="F761" s="88"/>
      <c r="G761" s="87" t="s">
        <v>2056</v>
      </c>
      <c r="H761" s="87" t="s">
        <v>84</v>
      </c>
      <c r="I761" s="87" t="s">
        <v>2037</v>
      </c>
      <c r="J761" s="87" t="s">
        <v>605</v>
      </c>
      <c r="K761" s="87" t="s">
        <v>549</v>
      </c>
      <c r="L761" s="87" t="s">
        <v>638</v>
      </c>
      <c r="M761" s="89">
        <v>80242</v>
      </c>
      <c r="N761" s="89">
        <v>105892</v>
      </c>
      <c r="O761" s="89">
        <v>235462</v>
      </c>
      <c r="P761" s="90">
        <v>421596</v>
      </c>
      <c r="R761" s="91"/>
    </row>
    <row r="762" spans="1:18" ht="20.100000000000001" customHeight="1" x14ac:dyDescent="0.25">
      <c r="A762" s="87">
        <v>5641</v>
      </c>
      <c r="B762" s="87" t="s">
        <v>2057</v>
      </c>
      <c r="C762" s="88"/>
      <c r="D762" s="88" t="s">
        <v>66</v>
      </c>
      <c r="E762" s="88"/>
      <c r="F762" s="88"/>
      <c r="G762" s="87" t="s">
        <v>2058</v>
      </c>
      <c r="H762" s="87" t="s">
        <v>106</v>
      </c>
      <c r="I762" s="87" t="s">
        <v>194</v>
      </c>
      <c r="J762" s="87" t="s">
        <v>693</v>
      </c>
      <c r="K762" s="87" t="s">
        <v>549</v>
      </c>
      <c r="L762" s="87" t="s">
        <v>549</v>
      </c>
      <c r="M762" s="89">
        <v>75446</v>
      </c>
      <c r="N762" s="89">
        <v>87152</v>
      </c>
      <c r="O762" s="89">
        <v>116646</v>
      </c>
      <c r="P762" s="90">
        <v>279244</v>
      </c>
      <c r="R762" s="91"/>
    </row>
    <row r="763" spans="1:18" ht="20.100000000000001" customHeight="1" x14ac:dyDescent="0.25">
      <c r="A763" s="87">
        <v>5547</v>
      </c>
      <c r="B763" s="87" t="s">
        <v>2059</v>
      </c>
      <c r="C763" s="88"/>
      <c r="D763" s="88" t="s">
        <v>66</v>
      </c>
      <c r="E763" s="88"/>
      <c r="F763" s="88"/>
      <c r="G763" s="87" t="s">
        <v>2060</v>
      </c>
      <c r="H763" s="87" t="s">
        <v>106</v>
      </c>
      <c r="I763" s="87" t="s">
        <v>194</v>
      </c>
      <c r="J763" s="87" t="s">
        <v>693</v>
      </c>
      <c r="K763" s="87" t="s">
        <v>549</v>
      </c>
      <c r="L763" s="87" t="s">
        <v>549</v>
      </c>
      <c r="M763" s="89">
        <v>120100</v>
      </c>
      <c r="N763" s="89">
        <v>126776</v>
      </c>
      <c r="O763" s="89">
        <v>233978</v>
      </c>
      <c r="P763" s="90">
        <v>480854</v>
      </c>
      <c r="R763" s="91"/>
    </row>
    <row r="764" spans="1:18" ht="20.100000000000001" customHeight="1" x14ac:dyDescent="0.25">
      <c r="A764" s="87">
        <v>5296</v>
      </c>
      <c r="B764" s="87" t="s">
        <v>2061</v>
      </c>
      <c r="C764" s="88"/>
      <c r="D764" s="88" t="s">
        <v>66</v>
      </c>
      <c r="E764" s="88"/>
      <c r="F764" s="88"/>
      <c r="G764" s="87" t="s">
        <v>2062</v>
      </c>
      <c r="H764" s="87" t="s">
        <v>106</v>
      </c>
      <c r="I764" s="87" t="s">
        <v>194</v>
      </c>
      <c r="J764" s="87" t="s">
        <v>696</v>
      </c>
      <c r="K764" s="87" t="s">
        <v>549</v>
      </c>
      <c r="L764" s="87" t="s">
        <v>549</v>
      </c>
      <c r="M764" s="89">
        <v>9022</v>
      </c>
      <c r="N764" s="89">
        <v>8526</v>
      </c>
      <c r="O764" s="89">
        <v>9704</v>
      </c>
      <c r="P764" s="90">
        <v>27252</v>
      </c>
      <c r="R764" s="91"/>
    </row>
    <row r="765" spans="1:18" ht="20.100000000000001" customHeight="1" x14ac:dyDescent="0.25">
      <c r="A765" s="87">
        <v>5555</v>
      </c>
      <c r="B765" s="87" t="s">
        <v>2063</v>
      </c>
      <c r="C765" s="88"/>
      <c r="D765" s="88" t="s">
        <v>66</v>
      </c>
      <c r="E765" s="88"/>
      <c r="F765" s="88"/>
      <c r="G765" s="87" t="s">
        <v>2064</v>
      </c>
      <c r="H765" s="87" t="s">
        <v>106</v>
      </c>
      <c r="I765" s="87" t="s">
        <v>194</v>
      </c>
      <c r="J765" s="87" t="s">
        <v>693</v>
      </c>
      <c r="K765" s="87" t="s">
        <v>549</v>
      </c>
      <c r="L765" s="87" t="s">
        <v>549</v>
      </c>
      <c r="M765" s="89">
        <v>62566</v>
      </c>
      <c r="N765" s="89">
        <v>55848</v>
      </c>
      <c r="O765" s="89">
        <v>104336</v>
      </c>
      <c r="P765" s="90">
        <v>222750</v>
      </c>
      <c r="R765" s="91"/>
    </row>
    <row r="766" spans="1:18" ht="20.100000000000001" customHeight="1" x14ac:dyDescent="0.25">
      <c r="A766" s="87">
        <v>5642</v>
      </c>
      <c r="B766" s="87" t="s">
        <v>2065</v>
      </c>
      <c r="C766" s="88"/>
      <c r="D766" s="88" t="s">
        <v>66</v>
      </c>
      <c r="E766" s="88"/>
      <c r="F766" s="88"/>
      <c r="G766" s="87" t="s">
        <v>2066</v>
      </c>
      <c r="H766" s="87" t="s">
        <v>106</v>
      </c>
      <c r="I766" s="87" t="s">
        <v>194</v>
      </c>
      <c r="J766" s="87" t="s">
        <v>693</v>
      </c>
      <c r="K766" s="87" t="s">
        <v>549</v>
      </c>
      <c r="L766" s="87" t="s">
        <v>549</v>
      </c>
      <c r="M766" s="89">
        <v>94540</v>
      </c>
      <c r="N766" s="89">
        <v>83944</v>
      </c>
      <c r="O766" s="89">
        <v>138606</v>
      </c>
      <c r="P766" s="90">
        <v>317090</v>
      </c>
      <c r="R766" s="91"/>
    </row>
    <row r="767" spans="1:18" ht="20.100000000000001" customHeight="1" x14ac:dyDescent="0.25">
      <c r="A767" s="87">
        <v>5298</v>
      </c>
      <c r="B767" s="87" t="s">
        <v>2067</v>
      </c>
      <c r="C767" s="88"/>
      <c r="D767" s="88" t="s">
        <v>66</v>
      </c>
      <c r="E767" s="88"/>
      <c r="F767" s="88"/>
      <c r="G767" s="87" t="s">
        <v>2068</v>
      </c>
      <c r="H767" s="87" t="s">
        <v>106</v>
      </c>
      <c r="I767" s="87" t="s">
        <v>194</v>
      </c>
      <c r="J767" s="87" t="s">
        <v>696</v>
      </c>
      <c r="K767" s="87" t="s">
        <v>549</v>
      </c>
      <c r="L767" s="87" t="s">
        <v>549</v>
      </c>
      <c r="M767" s="89">
        <v>12524</v>
      </c>
      <c r="N767" s="89">
        <v>24626</v>
      </c>
      <c r="O767" s="89">
        <v>21078</v>
      </c>
      <c r="P767" s="90">
        <v>58228</v>
      </c>
      <c r="R767" s="91"/>
    </row>
    <row r="768" spans="1:18" ht="20.100000000000001" customHeight="1" x14ac:dyDescent="0.25">
      <c r="A768" s="87">
        <v>5631</v>
      </c>
      <c r="B768" s="87" t="s">
        <v>2069</v>
      </c>
      <c r="C768" s="88"/>
      <c r="D768" s="88" t="s">
        <v>66</v>
      </c>
      <c r="E768" s="88"/>
      <c r="F768" s="88"/>
      <c r="G768" s="87" t="s">
        <v>194</v>
      </c>
      <c r="H768" s="87" t="s">
        <v>106</v>
      </c>
      <c r="I768" s="87" t="s">
        <v>194</v>
      </c>
      <c r="J768" s="87" t="s">
        <v>693</v>
      </c>
      <c r="K768" s="87" t="s">
        <v>549</v>
      </c>
      <c r="L768" s="87" t="s">
        <v>549</v>
      </c>
      <c r="M768" s="89">
        <v>2319088</v>
      </c>
      <c r="N768" s="89">
        <v>3323374</v>
      </c>
      <c r="O768" s="89">
        <v>2549642</v>
      </c>
      <c r="P768" s="90">
        <v>8192104</v>
      </c>
      <c r="R768" s="91"/>
    </row>
    <row r="769" spans="1:18" ht="20.100000000000001" customHeight="1" x14ac:dyDescent="0.25">
      <c r="A769" s="87">
        <v>5562</v>
      </c>
      <c r="B769" s="87" t="s">
        <v>2070</v>
      </c>
      <c r="C769" s="88"/>
      <c r="D769" s="88" t="s">
        <v>66</v>
      </c>
      <c r="E769" s="88"/>
      <c r="F769" s="88"/>
      <c r="G769" s="87" t="s">
        <v>2071</v>
      </c>
      <c r="H769" s="87" t="s">
        <v>106</v>
      </c>
      <c r="I769" s="87" t="s">
        <v>194</v>
      </c>
      <c r="J769" s="87" t="s">
        <v>693</v>
      </c>
      <c r="K769" s="87" t="s">
        <v>549</v>
      </c>
      <c r="L769" s="87" t="s">
        <v>549</v>
      </c>
      <c r="M769" s="89">
        <v>121148</v>
      </c>
      <c r="N769" s="89">
        <v>123284</v>
      </c>
      <c r="O769" s="89">
        <v>204276</v>
      </c>
      <c r="P769" s="90">
        <v>448708</v>
      </c>
      <c r="R769" s="91"/>
    </row>
    <row r="770" spans="1:18" ht="20.100000000000001" customHeight="1" x14ac:dyDescent="0.25">
      <c r="A770" s="87">
        <v>5632</v>
      </c>
      <c r="B770" s="87" t="s">
        <v>2072</v>
      </c>
      <c r="C770" s="88"/>
      <c r="D770" s="88" t="s">
        <v>66</v>
      </c>
      <c r="E770" s="88"/>
      <c r="F770" s="88"/>
      <c r="G770" s="87" t="s">
        <v>2073</v>
      </c>
      <c r="H770" s="87" t="s">
        <v>106</v>
      </c>
      <c r="I770" s="87" t="s">
        <v>194</v>
      </c>
      <c r="J770" s="87" t="s">
        <v>693</v>
      </c>
      <c r="K770" s="87" t="s">
        <v>549</v>
      </c>
      <c r="L770" s="87" t="s">
        <v>549</v>
      </c>
      <c r="M770" s="89">
        <v>161144</v>
      </c>
      <c r="N770" s="89">
        <v>115826</v>
      </c>
      <c r="O770" s="89">
        <v>291808</v>
      </c>
      <c r="P770" s="90">
        <v>568778</v>
      </c>
      <c r="R770" s="91"/>
    </row>
    <row r="771" spans="1:18" ht="20.100000000000001" customHeight="1" x14ac:dyDescent="0.25">
      <c r="A771" s="87">
        <v>5636</v>
      </c>
      <c r="B771" s="87" t="s">
        <v>2074</v>
      </c>
      <c r="C771" s="88"/>
      <c r="D771" s="88" t="s">
        <v>66</v>
      </c>
      <c r="E771" s="88"/>
      <c r="F771" s="88"/>
      <c r="G771" s="87" t="s">
        <v>2075</v>
      </c>
      <c r="H771" s="87" t="s">
        <v>106</v>
      </c>
      <c r="I771" s="87" t="s">
        <v>194</v>
      </c>
      <c r="J771" s="87" t="s">
        <v>696</v>
      </c>
      <c r="K771" s="87" t="s">
        <v>549</v>
      </c>
      <c r="L771" s="87" t="s">
        <v>549</v>
      </c>
      <c r="M771" s="89">
        <v>112560</v>
      </c>
      <c r="N771" s="89">
        <v>172642</v>
      </c>
      <c r="O771" s="89">
        <v>109768</v>
      </c>
      <c r="P771" s="90">
        <v>394970</v>
      </c>
      <c r="R771" s="91"/>
    </row>
    <row r="772" spans="1:18" ht="20.100000000000001" customHeight="1" x14ac:dyDescent="0.25">
      <c r="A772" s="87">
        <v>5638</v>
      </c>
      <c r="B772" s="87" t="s">
        <v>2076</v>
      </c>
      <c r="C772" s="88"/>
      <c r="D772" s="88" t="s">
        <v>66</v>
      </c>
      <c r="E772" s="88"/>
      <c r="F772" s="88"/>
      <c r="G772" s="87" t="s">
        <v>2077</v>
      </c>
      <c r="H772" s="87" t="s">
        <v>106</v>
      </c>
      <c r="I772" s="87" t="s">
        <v>194</v>
      </c>
      <c r="J772" s="87" t="s">
        <v>696</v>
      </c>
      <c r="K772" s="87" t="s">
        <v>549</v>
      </c>
      <c r="L772" s="87" t="s">
        <v>549</v>
      </c>
      <c r="M772" s="89">
        <v>37206</v>
      </c>
      <c r="N772" s="89">
        <v>33968</v>
      </c>
      <c r="O772" s="89">
        <v>68240</v>
      </c>
      <c r="P772" s="90">
        <v>139414</v>
      </c>
      <c r="R772" s="91"/>
    </row>
    <row r="773" spans="1:18" ht="20.100000000000001" customHeight="1" x14ac:dyDescent="0.25">
      <c r="A773" s="87">
        <v>5639</v>
      </c>
      <c r="B773" s="87" t="s">
        <v>2078</v>
      </c>
      <c r="C773" s="88"/>
      <c r="D773" s="88" t="s">
        <v>66</v>
      </c>
      <c r="E773" s="88"/>
      <c r="F773" s="88"/>
      <c r="G773" s="87" t="s">
        <v>2079</v>
      </c>
      <c r="H773" s="87" t="s">
        <v>106</v>
      </c>
      <c r="I773" s="87" t="s">
        <v>194</v>
      </c>
      <c r="J773" s="87" t="s">
        <v>693</v>
      </c>
      <c r="K773" s="87" t="s">
        <v>549</v>
      </c>
      <c r="L773" s="87" t="s">
        <v>549</v>
      </c>
      <c r="M773" s="89">
        <v>50106</v>
      </c>
      <c r="N773" s="89">
        <v>26490</v>
      </c>
      <c r="O773" s="89">
        <v>30094</v>
      </c>
      <c r="P773" s="90">
        <v>106690</v>
      </c>
      <c r="R773" s="91"/>
    </row>
    <row r="774" spans="1:18" ht="20.100000000000001" customHeight="1" x14ac:dyDescent="0.25">
      <c r="A774" s="87">
        <v>6926</v>
      </c>
      <c r="B774" s="87" t="s">
        <v>2080</v>
      </c>
      <c r="C774" s="88" t="s">
        <v>20</v>
      </c>
      <c r="D774" s="88"/>
      <c r="E774" s="88"/>
      <c r="F774" s="88"/>
      <c r="G774" s="87" t="s">
        <v>2081</v>
      </c>
      <c r="H774" s="87" t="s">
        <v>84</v>
      </c>
      <c r="I774" s="87" t="s">
        <v>2082</v>
      </c>
      <c r="J774" s="87" t="s">
        <v>944</v>
      </c>
      <c r="K774" s="87" t="s">
        <v>549</v>
      </c>
      <c r="L774" s="87" t="s">
        <v>638</v>
      </c>
      <c r="M774" s="89">
        <v>403086</v>
      </c>
      <c r="N774" s="89">
        <v>627120</v>
      </c>
      <c r="O774" s="89">
        <v>775524</v>
      </c>
      <c r="P774" s="90">
        <v>1805730</v>
      </c>
      <c r="R774" s="91"/>
    </row>
    <row r="775" spans="1:18" ht="20.100000000000001" customHeight="1" x14ac:dyDescent="0.25">
      <c r="A775" s="87">
        <v>1429</v>
      </c>
      <c r="B775" s="87" t="s">
        <v>2083</v>
      </c>
      <c r="C775" s="88" t="s">
        <v>20</v>
      </c>
      <c r="D775" s="88"/>
      <c r="E775" s="88"/>
      <c r="F775" s="88"/>
      <c r="G775" s="87" t="s">
        <v>2084</v>
      </c>
      <c r="H775" s="87" t="s">
        <v>84</v>
      </c>
      <c r="I775" s="87" t="s">
        <v>2082</v>
      </c>
      <c r="J775" s="87" t="s">
        <v>944</v>
      </c>
      <c r="K775" s="87" t="s">
        <v>549</v>
      </c>
      <c r="L775" s="87" t="s">
        <v>638</v>
      </c>
      <c r="M775" s="89">
        <v>1203628</v>
      </c>
      <c r="N775" s="89">
        <v>2672470</v>
      </c>
      <c r="O775" s="89">
        <v>2308250</v>
      </c>
      <c r="P775" s="90">
        <v>6184348</v>
      </c>
      <c r="R775" s="91"/>
    </row>
    <row r="776" spans="1:18" ht="20.100000000000001" customHeight="1" x14ac:dyDescent="0.25">
      <c r="A776" s="87">
        <v>1443</v>
      </c>
      <c r="B776" s="87" t="s">
        <v>2085</v>
      </c>
      <c r="C776" s="88" t="s">
        <v>20</v>
      </c>
      <c r="D776" s="88"/>
      <c r="E776" s="88"/>
      <c r="F776" s="88"/>
      <c r="G776" s="87" t="s">
        <v>2086</v>
      </c>
      <c r="H776" s="87" t="s">
        <v>84</v>
      </c>
      <c r="I776" s="87" t="s">
        <v>2082</v>
      </c>
      <c r="J776" s="87" t="s">
        <v>944</v>
      </c>
      <c r="K776" s="87" t="s">
        <v>549</v>
      </c>
      <c r="L776" s="87" t="s">
        <v>638</v>
      </c>
      <c r="M776" s="89">
        <v>1217890</v>
      </c>
      <c r="N776" s="89">
        <v>2366280</v>
      </c>
      <c r="O776" s="89">
        <v>1712668</v>
      </c>
      <c r="P776" s="90">
        <v>5296838</v>
      </c>
      <c r="R776" s="91"/>
    </row>
    <row r="777" spans="1:18" ht="20.100000000000001" customHeight="1" x14ac:dyDescent="0.25">
      <c r="A777" s="87">
        <v>6977</v>
      </c>
      <c r="B777" s="87" t="s">
        <v>2087</v>
      </c>
      <c r="C777" s="88" t="s">
        <v>20</v>
      </c>
      <c r="D777" s="88"/>
      <c r="E777" s="88"/>
      <c r="F777" s="88"/>
      <c r="G777" s="87" t="s">
        <v>2088</v>
      </c>
      <c r="H777" s="87" t="s">
        <v>84</v>
      </c>
      <c r="I777" s="87" t="s">
        <v>2082</v>
      </c>
      <c r="J777" s="87" t="s">
        <v>944</v>
      </c>
      <c r="K777" s="87" t="s">
        <v>549</v>
      </c>
      <c r="L777" s="87" t="s">
        <v>638</v>
      </c>
      <c r="M777" s="89">
        <v>957806</v>
      </c>
      <c r="N777" s="89">
        <v>1685958</v>
      </c>
      <c r="O777" s="89">
        <v>2185256</v>
      </c>
      <c r="P777" s="90">
        <v>4829020</v>
      </c>
      <c r="R777" s="91"/>
    </row>
    <row r="778" spans="1:18" ht="20.100000000000001" customHeight="1" x14ac:dyDescent="0.25">
      <c r="A778" s="87">
        <v>6867</v>
      </c>
      <c r="B778" s="87" t="s">
        <v>2089</v>
      </c>
      <c r="C778" s="88" t="s">
        <v>20</v>
      </c>
      <c r="D778" s="88"/>
      <c r="E778" s="88"/>
      <c r="F778" s="88"/>
      <c r="G778" s="87" t="s">
        <v>2090</v>
      </c>
      <c r="H778" s="87" t="s">
        <v>84</v>
      </c>
      <c r="I778" s="87" t="s">
        <v>2082</v>
      </c>
      <c r="J778" s="87" t="s">
        <v>944</v>
      </c>
      <c r="K778" s="87" t="s">
        <v>549</v>
      </c>
      <c r="L778" s="87" t="s">
        <v>638</v>
      </c>
      <c r="M778" s="89">
        <v>1129366</v>
      </c>
      <c r="N778" s="89">
        <v>1871346</v>
      </c>
      <c r="O778" s="89">
        <v>900682</v>
      </c>
      <c r="P778" s="90">
        <v>3901394</v>
      </c>
      <c r="R778" s="91"/>
    </row>
    <row r="779" spans="1:18" ht="20.100000000000001" customHeight="1" x14ac:dyDescent="0.25">
      <c r="A779" s="87">
        <v>6978</v>
      </c>
      <c r="B779" s="87" t="s">
        <v>2091</v>
      </c>
      <c r="C779" s="88" t="s">
        <v>20</v>
      </c>
      <c r="D779" s="88"/>
      <c r="E779" s="88"/>
      <c r="F779" s="88"/>
      <c r="G779" s="87" t="s">
        <v>2092</v>
      </c>
      <c r="H779" s="87" t="s">
        <v>84</v>
      </c>
      <c r="I779" s="87" t="s">
        <v>2082</v>
      </c>
      <c r="J779" s="87" t="s">
        <v>944</v>
      </c>
      <c r="K779" s="87" t="s">
        <v>549</v>
      </c>
      <c r="L779" s="87" t="s">
        <v>638</v>
      </c>
      <c r="M779" s="89">
        <v>496630</v>
      </c>
      <c r="N779" s="89">
        <v>995362</v>
      </c>
      <c r="O779" s="89">
        <v>648206</v>
      </c>
      <c r="P779" s="90">
        <v>2140198</v>
      </c>
      <c r="R779" s="91"/>
    </row>
    <row r="780" spans="1:18" ht="20.100000000000001" customHeight="1" x14ac:dyDescent="0.25">
      <c r="A780" s="87">
        <v>1022</v>
      </c>
      <c r="B780" s="87" t="s">
        <v>2093</v>
      </c>
      <c r="C780" s="88" t="s">
        <v>20</v>
      </c>
      <c r="D780" s="88"/>
      <c r="E780" s="88"/>
      <c r="F780" s="88"/>
      <c r="G780" s="87" t="s">
        <v>2094</v>
      </c>
      <c r="H780" s="87" t="s">
        <v>84</v>
      </c>
      <c r="I780" s="87" t="s">
        <v>2082</v>
      </c>
      <c r="J780" s="87" t="s">
        <v>944</v>
      </c>
      <c r="K780" s="87" t="s">
        <v>549</v>
      </c>
      <c r="L780" s="87" t="s">
        <v>638</v>
      </c>
      <c r="M780" s="89">
        <v>884466</v>
      </c>
      <c r="N780" s="89">
        <v>1407420</v>
      </c>
      <c r="O780" s="89">
        <v>931162</v>
      </c>
      <c r="P780" s="90">
        <v>3223048</v>
      </c>
      <c r="R780" s="91"/>
    </row>
    <row r="781" spans="1:18" ht="20.100000000000001" customHeight="1" x14ac:dyDescent="0.25">
      <c r="A781" s="87">
        <v>6979</v>
      </c>
      <c r="B781" s="87" t="s">
        <v>2095</v>
      </c>
      <c r="C781" s="88" t="s">
        <v>20</v>
      </c>
      <c r="D781" s="88"/>
      <c r="E781" s="88"/>
      <c r="F781" s="88"/>
      <c r="G781" s="87" t="s">
        <v>2096</v>
      </c>
      <c r="H781" s="87" t="s">
        <v>84</v>
      </c>
      <c r="I781" s="87" t="s">
        <v>2082</v>
      </c>
      <c r="J781" s="87" t="s">
        <v>944</v>
      </c>
      <c r="K781" s="87" t="s">
        <v>549</v>
      </c>
      <c r="L781" s="87" t="s">
        <v>638</v>
      </c>
      <c r="M781" s="89">
        <v>1207604</v>
      </c>
      <c r="N781" s="89">
        <v>1930600</v>
      </c>
      <c r="O781" s="89">
        <v>1677372</v>
      </c>
      <c r="P781" s="90">
        <v>4815576</v>
      </c>
      <c r="R781" s="91"/>
    </row>
    <row r="782" spans="1:18" ht="20.100000000000001" customHeight="1" x14ac:dyDescent="0.25">
      <c r="A782" s="87">
        <v>1023</v>
      </c>
      <c r="B782" s="87" t="s">
        <v>2097</v>
      </c>
      <c r="C782" s="88" t="s">
        <v>20</v>
      </c>
      <c r="D782" s="88"/>
      <c r="E782" s="88"/>
      <c r="F782" s="88"/>
      <c r="G782" s="87" t="s">
        <v>2098</v>
      </c>
      <c r="H782" s="87" t="s">
        <v>84</v>
      </c>
      <c r="I782" s="87" t="s">
        <v>2082</v>
      </c>
      <c r="J782" s="87" t="s">
        <v>944</v>
      </c>
      <c r="K782" s="87" t="s">
        <v>549</v>
      </c>
      <c r="L782" s="87" t="s">
        <v>638</v>
      </c>
      <c r="M782" s="89">
        <v>743016</v>
      </c>
      <c r="N782" s="89">
        <v>1325522</v>
      </c>
      <c r="O782" s="89">
        <v>927804</v>
      </c>
      <c r="P782" s="90">
        <v>2996342</v>
      </c>
      <c r="R782" s="91"/>
    </row>
    <row r="783" spans="1:18" ht="20.100000000000001" customHeight="1" x14ac:dyDescent="0.25">
      <c r="A783" s="87">
        <v>6966</v>
      </c>
      <c r="B783" s="87" t="s">
        <v>2099</v>
      </c>
      <c r="C783" s="88" t="s">
        <v>20</v>
      </c>
      <c r="D783" s="88"/>
      <c r="E783" s="88"/>
      <c r="F783" s="88"/>
      <c r="G783" s="87" t="s">
        <v>2100</v>
      </c>
      <c r="H783" s="87" t="s">
        <v>84</v>
      </c>
      <c r="I783" s="87" t="s">
        <v>2082</v>
      </c>
      <c r="J783" s="87" t="s">
        <v>944</v>
      </c>
      <c r="K783" s="87" t="s">
        <v>549</v>
      </c>
      <c r="L783" s="87" t="s">
        <v>638</v>
      </c>
      <c r="M783" s="89">
        <v>345486</v>
      </c>
      <c r="N783" s="89">
        <v>528698</v>
      </c>
      <c r="O783" s="89">
        <v>456814</v>
      </c>
      <c r="P783" s="90">
        <v>1330998</v>
      </c>
      <c r="R783" s="91"/>
    </row>
    <row r="784" spans="1:18" ht="20.100000000000001" customHeight="1" x14ac:dyDescent="0.25">
      <c r="A784" s="87">
        <v>6967</v>
      </c>
      <c r="B784" s="87" t="s">
        <v>2101</v>
      </c>
      <c r="C784" s="88" t="s">
        <v>20</v>
      </c>
      <c r="D784" s="88"/>
      <c r="E784" s="88"/>
      <c r="F784" s="88"/>
      <c r="G784" s="87" t="s">
        <v>2102</v>
      </c>
      <c r="H784" s="87" t="s">
        <v>84</v>
      </c>
      <c r="I784" s="87" t="s">
        <v>2082</v>
      </c>
      <c r="J784" s="87" t="s">
        <v>944</v>
      </c>
      <c r="K784" s="87" t="s">
        <v>549</v>
      </c>
      <c r="L784" s="87" t="s">
        <v>638</v>
      </c>
      <c r="M784" s="89">
        <v>272586</v>
      </c>
      <c r="N784" s="89">
        <v>355860</v>
      </c>
      <c r="O784" s="89">
        <v>354488</v>
      </c>
      <c r="P784" s="90">
        <v>982934</v>
      </c>
      <c r="R784" s="91"/>
    </row>
    <row r="785" spans="1:18" ht="20.100000000000001" customHeight="1" x14ac:dyDescent="0.25">
      <c r="A785" s="87">
        <v>6968</v>
      </c>
      <c r="B785" s="87" t="s">
        <v>2103</v>
      </c>
      <c r="C785" s="88" t="s">
        <v>20</v>
      </c>
      <c r="D785" s="88"/>
      <c r="E785" s="88"/>
      <c r="F785" s="88"/>
      <c r="G785" s="87" t="s">
        <v>2104</v>
      </c>
      <c r="H785" s="87" t="s">
        <v>84</v>
      </c>
      <c r="I785" s="87" t="s">
        <v>2082</v>
      </c>
      <c r="J785" s="87" t="s">
        <v>944</v>
      </c>
      <c r="K785" s="87" t="s">
        <v>549</v>
      </c>
      <c r="L785" s="87" t="s">
        <v>638</v>
      </c>
      <c r="M785" s="89">
        <v>135802</v>
      </c>
      <c r="N785" s="89">
        <v>221068</v>
      </c>
      <c r="O785" s="89">
        <v>222360</v>
      </c>
      <c r="P785" s="90">
        <v>579230</v>
      </c>
      <c r="R785" s="91"/>
    </row>
    <row r="786" spans="1:18" ht="20.100000000000001" customHeight="1" x14ac:dyDescent="0.25">
      <c r="A786" s="87">
        <v>6934</v>
      </c>
      <c r="B786" s="87" t="s">
        <v>2105</v>
      </c>
      <c r="C786" s="88" t="s">
        <v>20</v>
      </c>
      <c r="D786" s="88"/>
      <c r="E786" s="88"/>
      <c r="F786" s="88"/>
      <c r="G786" s="87" t="s">
        <v>2106</v>
      </c>
      <c r="H786" s="87" t="s">
        <v>84</v>
      </c>
      <c r="I786" s="87" t="s">
        <v>2082</v>
      </c>
      <c r="J786" s="87" t="s">
        <v>944</v>
      </c>
      <c r="K786" s="87" t="s">
        <v>549</v>
      </c>
      <c r="L786" s="87" t="s">
        <v>638</v>
      </c>
      <c r="M786" s="89">
        <v>339654</v>
      </c>
      <c r="N786" s="89">
        <v>510246</v>
      </c>
      <c r="O786" s="89">
        <v>517118</v>
      </c>
      <c r="P786" s="90">
        <v>1367018</v>
      </c>
      <c r="R786" s="91"/>
    </row>
    <row r="787" spans="1:18" ht="20.100000000000001" customHeight="1" x14ac:dyDescent="0.25">
      <c r="A787" s="87">
        <v>2303</v>
      </c>
      <c r="B787" s="87" t="s">
        <v>2107</v>
      </c>
      <c r="C787" s="88"/>
      <c r="D787" s="88" t="s">
        <v>66</v>
      </c>
      <c r="E787" s="88"/>
      <c r="F787" s="88"/>
      <c r="G787" s="87" t="s">
        <v>2108</v>
      </c>
      <c r="H787" s="87" t="s">
        <v>112</v>
      </c>
      <c r="I787" s="87" t="s">
        <v>236</v>
      </c>
      <c r="J787" s="87" t="s">
        <v>558</v>
      </c>
      <c r="K787" s="87" t="s">
        <v>549</v>
      </c>
      <c r="L787" s="87" t="s">
        <v>549</v>
      </c>
      <c r="M787" s="89">
        <v>80098</v>
      </c>
      <c r="N787" s="89">
        <v>125960</v>
      </c>
      <c r="O787" s="89">
        <v>80338</v>
      </c>
      <c r="P787" s="90">
        <v>286396</v>
      </c>
      <c r="R787" s="91"/>
    </row>
    <row r="788" spans="1:18" ht="20.100000000000001" customHeight="1" x14ac:dyDescent="0.25">
      <c r="A788" s="87">
        <v>2291</v>
      </c>
      <c r="B788" s="87" t="s">
        <v>2109</v>
      </c>
      <c r="C788" s="88"/>
      <c r="D788" s="88" t="s">
        <v>66</v>
      </c>
      <c r="E788" s="88"/>
      <c r="F788" s="88"/>
      <c r="G788" s="87" t="s">
        <v>2110</v>
      </c>
      <c r="H788" s="87" t="s">
        <v>112</v>
      </c>
      <c r="I788" s="87" t="s">
        <v>236</v>
      </c>
      <c r="J788" s="87" t="s">
        <v>1152</v>
      </c>
      <c r="K788" s="87" t="s">
        <v>549</v>
      </c>
      <c r="L788" s="87" t="s">
        <v>549</v>
      </c>
      <c r="M788" s="89">
        <v>190608</v>
      </c>
      <c r="N788" s="89">
        <v>527340</v>
      </c>
      <c r="O788" s="89">
        <v>58610</v>
      </c>
      <c r="P788" s="90">
        <v>776558</v>
      </c>
      <c r="R788" s="91"/>
    </row>
    <row r="789" spans="1:18" ht="20.100000000000001" customHeight="1" x14ac:dyDescent="0.25">
      <c r="A789" s="87">
        <v>2294</v>
      </c>
      <c r="B789" s="87" t="s">
        <v>2111</v>
      </c>
      <c r="C789" s="88"/>
      <c r="D789" s="88" t="s">
        <v>66</v>
      </c>
      <c r="E789" s="88"/>
      <c r="F789" s="88"/>
      <c r="G789" s="87" t="s">
        <v>2112</v>
      </c>
      <c r="H789" s="87" t="s">
        <v>112</v>
      </c>
      <c r="I789" s="87" t="s">
        <v>236</v>
      </c>
      <c r="J789" s="87" t="s">
        <v>1236</v>
      </c>
      <c r="K789" s="87" t="s">
        <v>549</v>
      </c>
      <c r="L789" s="87" t="s">
        <v>549</v>
      </c>
      <c r="M789" s="89">
        <v>118292</v>
      </c>
      <c r="N789" s="89">
        <v>27024</v>
      </c>
      <c r="O789" s="89">
        <v>37990</v>
      </c>
      <c r="P789" s="90">
        <v>183306</v>
      </c>
      <c r="R789" s="91"/>
    </row>
    <row r="790" spans="1:18" ht="20.100000000000001" customHeight="1" x14ac:dyDescent="0.25">
      <c r="A790" s="87">
        <v>2391</v>
      </c>
      <c r="B790" s="87" t="s">
        <v>2113</v>
      </c>
      <c r="C790" s="88"/>
      <c r="D790" s="88" t="s">
        <v>66</v>
      </c>
      <c r="E790" s="88"/>
      <c r="F790" s="88"/>
      <c r="G790" s="87" t="s">
        <v>2114</v>
      </c>
      <c r="H790" s="87" t="s">
        <v>112</v>
      </c>
      <c r="I790" s="87" t="s">
        <v>236</v>
      </c>
      <c r="J790" s="87" t="s">
        <v>558</v>
      </c>
      <c r="K790" s="87" t="s">
        <v>549</v>
      </c>
      <c r="L790" s="87" t="s">
        <v>549</v>
      </c>
      <c r="M790" s="89">
        <v>202942</v>
      </c>
      <c r="N790" s="89">
        <v>216482</v>
      </c>
      <c r="O790" s="89">
        <v>95464</v>
      </c>
      <c r="P790" s="90">
        <v>514888</v>
      </c>
      <c r="R790" s="91"/>
    </row>
    <row r="791" spans="1:18" ht="20.100000000000001" customHeight="1" x14ac:dyDescent="0.25">
      <c r="A791" s="87">
        <v>7909</v>
      </c>
      <c r="B791" s="87" t="s">
        <v>2115</v>
      </c>
      <c r="C791" s="88"/>
      <c r="D791" s="88"/>
      <c r="E791" s="88"/>
      <c r="F791" s="88" t="s">
        <v>57</v>
      </c>
      <c r="G791" s="87" t="s">
        <v>2116</v>
      </c>
      <c r="H791" s="87" t="s">
        <v>653</v>
      </c>
      <c r="I791" s="87" t="s">
        <v>393</v>
      </c>
      <c r="J791" s="87" t="s">
        <v>558</v>
      </c>
      <c r="K791" s="87" t="s">
        <v>549</v>
      </c>
      <c r="L791" s="87" t="s">
        <v>549</v>
      </c>
      <c r="M791" s="89">
        <v>1060</v>
      </c>
      <c r="N791" s="89">
        <v>600</v>
      </c>
      <c r="O791" s="89">
        <v>0</v>
      </c>
      <c r="P791" s="90">
        <v>1660</v>
      </c>
      <c r="R791" s="91"/>
    </row>
    <row r="792" spans="1:18" ht="20.100000000000001" customHeight="1" x14ac:dyDescent="0.25">
      <c r="A792" s="87">
        <v>7922</v>
      </c>
      <c r="B792" s="87" t="s">
        <v>2117</v>
      </c>
      <c r="C792" s="88"/>
      <c r="D792" s="88"/>
      <c r="E792" s="88"/>
      <c r="F792" s="88" t="s">
        <v>57</v>
      </c>
      <c r="G792" s="87" t="s">
        <v>2118</v>
      </c>
      <c r="H792" s="87" t="s">
        <v>653</v>
      </c>
      <c r="I792" s="87" t="s">
        <v>393</v>
      </c>
      <c r="J792" s="87" t="s">
        <v>558</v>
      </c>
      <c r="K792" s="87" t="s">
        <v>549</v>
      </c>
      <c r="L792" s="87" t="s">
        <v>549</v>
      </c>
      <c r="M792" s="89">
        <v>4362</v>
      </c>
      <c r="N792" s="89">
        <v>2528</v>
      </c>
      <c r="O792" s="89">
        <v>0</v>
      </c>
      <c r="P792" s="90">
        <v>6890</v>
      </c>
      <c r="R792" s="91"/>
    </row>
    <row r="793" spans="1:18" ht="20.100000000000001" customHeight="1" x14ac:dyDescent="0.25">
      <c r="A793" s="87">
        <v>7516</v>
      </c>
      <c r="B793" s="87" t="s">
        <v>2119</v>
      </c>
      <c r="C793" s="88"/>
      <c r="D793" s="88"/>
      <c r="E793" s="88"/>
      <c r="F793" s="88" t="s">
        <v>57</v>
      </c>
      <c r="G793" s="87" t="s">
        <v>2120</v>
      </c>
      <c r="H793" s="87" t="s">
        <v>653</v>
      </c>
      <c r="I793" s="87" t="s">
        <v>393</v>
      </c>
      <c r="J793" s="87" t="s">
        <v>558</v>
      </c>
      <c r="K793" s="87" t="s">
        <v>549</v>
      </c>
      <c r="L793" s="87" t="s">
        <v>549</v>
      </c>
      <c r="M793" s="89">
        <v>1004</v>
      </c>
      <c r="N793" s="89">
        <v>412</v>
      </c>
      <c r="O793" s="89">
        <v>0</v>
      </c>
      <c r="P793" s="90">
        <v>1416</v>
      </c>
      <c r="R793" s="91"/>
    </row>
    <row r="794" spans="1:18" ht="20.100000000000001" customHeight="1" x14ac:dyDescent="0.25">
      <c r="A794" s="87">
        <v>7996</v>
      </c>
      <c r="B794" s="87" t="s">
        <v>2121</v>
      </c>
      <c r="C794" s="88"/>
      <c r="D794" s="88"/>
      <c r="E794" s="88"/>
      <c r="F794" s="88" t="s">
        <v>57</v>
      </c>
      <c r="G794" s="87" t="s">
        <v>2122</v>
      </c>
      <c r="H794" s="87" t="s">
        <v>653</v>
      </c>
      <c r="I794" s="87" t="s">
        <v>393</v>
      </c>
      <c r="J794" s="87" t="s">
        <v>677</v>
      </c>
      <c r="K794" s="87" t="s">
        <v>549</v>
      </c>
      <c r="L794" s="87" t="s">
        <v>549</v>
      </c>
      <c r="M794" s="89">
        <v>123728</v>
      </c>
      <c r="N794" s="89">
        <v>477336</v>
      </c>
      <c r="O794" s="89">
        <v>104812</v>
      </c>
      <c r="P794" s="90">
        <v>705876</v>
      </c>
      <c r="R794" s="91"/>
    </row>
    <row r="795" spans="1:18" ht="20.100000000000001" customHeight="1" x14ac:dyDescent="0.25">
      <c r="A795" s="87">
        <v>8191</v>
      </c>
      <c r="B795" s="87" t="s">
        <v>2123</v>
      </c>
      <c r="C795" s="88"/>
      <c r="D795" s="88"/>
      <c r="E795" s="88"/>
      <c r="F795" s="88" t="s">
        <v>57</v>
      </c>
      <c r="G795" s="87" t="s">
        <v>2124</v>
      </c>
      <c r="H795" s="87" t="s">
        <v>653</v>
      </c>
      <c r="I795" s="87" t="s">
        <v>393</v>
      </c>
      <c r="J795" s="87" t="s">
        <v>677</v>
      </c>
      <c r="K795" s="87" t="s">
        <v>549</v>
      </c>
      <c r="L795" s="87" t="s">
        <v>549</v>
      </c>
      <c r="M795" s="89">
        <v>63950</v>
      </c>
      <c r="N795" s="89">
        <v>139668</v>
      </c>
      <c r="O795" s="89">
        <v>19992</v>
      </c>
      <c r="P795" s="90">
        <v>223610</v>
      </c>
      <c r="R795" s="91"/>
    </row>
    <row r="796" spans="1:18" ht="20.100000000000001" customHeight="1" x14ac:dyDescent="0.25">
      <c r="A796" s="87">
        <v>9586</v>
      </c>
      <c r="B796" s="87" t="s">
        <v>2125</v>
      </c>
      <c r="C796" s="88" t="s">
        <v>20</v>
      </c>
      <c r="D796" s="88"/>
      <c r="E796" s="88"/>
      <c r="F796" s="88"/>
      <c r="G796" s="87" t="s">
        <v>2126</v>
      </c>
      <c r="H796" s="87" t="s">
        <v>84</v>
      </c>
      <c r="I796" s="87" t="s">
        <v>2127</v>
      </c>
      <c r="J796" s="87" t="s">
        <v>944</v>
      </c>
      <c r="K796" s="87" t="s">
        <v>549</v>
      </c>
      <c r="L796" s="87" t="s">
        <v>638</v>
      </c>
      <c r="M796" s="89">
        <v>870400</v>
      </c>
      <c r="N796" s="89">
        <v>1000456</v>
      </c>
      <c r="O796" s="89">
        <v>1262146</v>
      </c>
      <c r="P796" s="90">
        <v>3133002</v>
      </c>
      <c r="R796" s="91"/>
    </row>
    <row r="797" spans="1:18" ht="20.100000000000001" customHeight="1" x14ac:dyDescent="0.25">
      <c r="A797" s="87">
        <v>3092</v>
      </c>
      <c r="B797" s="87" t="s">
        <v>2128</v>
      </c>
      <c r="C797" s="88" t="s">
        <v>20</v>
      </c>
      <c r="D797" s="88"/>
      <c r="E797" s="88"/>
      <c r="F797" s="88"/>
      <c r="G797" s="87" t="s">
        <v>2129</v>
      </c>
      <c r="H797" s="87" t="s">
        <v>84</v>
      </c>
      <c r="I797" s="87" t="s">
        <v>2127</v>
      </c>
      <c r="J797" s="87" t="s">
        <v>944</v>
      </c>
      <c r="K797" s="87" t="s">
        <v>549</v>
      </c>
      <c r="L797" s="87" t="s">
        <v>638</v>
      </c>
      <c r="M797" s="89">
        <v>1106210</v>
      </c>
      <c r="N797" s="89">
        <v>1516430</v>
      </c>
      <c r="O797" s="89">
        <v>1494968</v>
      </c>
      <c r="P797" s="90">
        <v>4117608</v>
      </c>
      <c r="R797" s="91"/>
    </row>
    <row r="798" spans="1:18" ht="20.100000000000001" customHeight="1" x14ac:dyDescent="0.25">
      <c r="A798" s="87">
        <v>9587</v>
      </c>
      <c r="B798" s="87" t="s">
        <v>2130</v>
      </c>
      <c r="C798" s="88" t="s">
        <v>20</v>
      </c>
      <c r="D798" s="88"/>
      <c r="E798" s="88"/>
      <c r="F798" s="88"/>
      <c r="G798" s="87" t="s">
        <v>2131</v>
      </c>
      <c r="H798" s="87" t="s">
        <v>84</v>
      </c>
      <c r="I798" s="87" t="s">
        <v>2127</v>
      </c>
      <c r="J798" s="87" t="s">
        <v>944</v>
      </c>
      <c r="K798" s="87" t="s">
        <v>549</v>
      </c>
      <c r="L798" s="87" t="s">
        <v>638</v>
      </c>
      <c r="M798" s="89">
        <v>1732554</v>
      </c>
      <c r="N798" s="89">
        <v>2717472</v>
      </c>
      <c r="O798" s="89">
        <v>3534016</v>
      </c>
      <c r="P798" s="90">
        <v>7984042</v>
      </c>
      <c r="R798" s="91"/>
    </row>
    <row r="799" spans="1:18" ht="20.100000000000001" customHeight="1" x14ac:dyDescent="0.25">
      <c r="A799" s="87">
        <v>8875</v>
      </c>
      <c r="B799" s="87" t="s">
        <v>2132</v>
      </c>
      <c r="C799" s="88" t="s">
        <v>20</v>
      </c>
      <c r="D799" s="88"/>
      <c r="E799" s="88"/>
      <c r="F799" s="88"/>
      <c r="G799" s="87" t="s">
        <v>2133</v>
      </c>
      <c r="H799" s="87" t="s">
        <v>84</v>
      </c>
      <c r="I799" s="87" t="s">
        <v>2127</v>
      </c>
      <c r="J799" s="87" t="s">
        <v>949</v>
      </c>
      <c r="K799" s="87" t="s">
        <v>549</v>
      </c>
      <c r="L799" s="87" t="s">
        <v>638</v>
      </c>
      <c r="M799" s="89">
        <v>1310808</v>
      </c>
      <c r="N799" s="89">
        <v>1964094</v>
      </c>
      <c r="O799" s="89">
        <v>1951514</v>
      </c>
      <c r="P799" s="90">
        <v>5226416</v>
      </c>
      <c r="R799" s="91"/>
    </row>
    <row r="800" spans="1:18" ht="20.100000000000001" customHeight="1" x14ac:dyDescent="0.25">
      <c r="A800" s="87">
        <v>1909</v>
      </c>
      <c r="B800" s="87" t="s">
        <v>2134</v>
      </c>
      <c r="C800" s="88"/>
      <c r="D800" s="88"/>
      <c r="E800" s="88"/>
      <c r="F800" s="88" t="s">
        <v>57</v>
      </c>
      <c r="G800" s="87" t="s">
        <v>2135</v>
      </c>
      <c r="H800" s="87" t="s">
        <v>170</v>
      </c>
      <c r="I800" s="87" t="s">
        <v>395</v>
      </c>
      <c r="J800" s="87" t="s">
        <v>571</v>
      </c>
      <c r="K800" s="87" t="s">
        <v>549</v>
      </c>
      <c r="L800" s="87" t="s">
        <v>549</v>
      </c>
      <c r="M800" s="89">
        <v>164680</v>
      </c>
      <c r="N800" s="89">
        <v>418046</v>
      </c>
      <c r="O800" s="89">
        <v>305310</v>
      </c>
      <c r="P800" s="90">
        <v>888036</v>
      </c>
      <c r="R800" s="91"/>
    </row>
    <row r="801" spans="1:18" ht="20.100000000000001" customHeight="1" x14ac:dyDescent="0.25">
      <c r="A801" s="87">
        <v>6025</v>
      </c>
      <c r="B801" s="87" t="s">
        <v>2136</v>
      </c>
      <c r="C801" s="88" t="s">
        <v>20</v>
      </c>
      <c r="D801" s="88"/>
      <c r="E801" s="88"/>
      <c r="F801" s="88"/>
      <c r="G801" s="87" t="s">
        <v>2137</v>
      </c>
      <c r="H801" s="87" t="s">
        <v>84</v>
      </c>
      <c r="I801" s="87" t="s">
        <v>2138</v>
      </c>
      <c r="J801" s="87" t="s">
        <v>548</v>
      </c>
      <c r="K801" s="87" t="s">
        <v>549</v>
      </c>
      <c r="L801" s="87" t="s">
        <v>638</v>
      </c>
      <c r="M801" s="89">
        <v>438068</v>
      </c>
      <c r="N801" s="89">
        <v>604790</v>
      </c>
      <c r="O801" s="89">
        <v>578806</v>
      </c>
      <c r="P801" s="90">
        <v>1621664</v>
      </c>
      <c r="R801" s="91"/>
    </row>
    <row r="802" spans="1:18" ht="20.100000000000001" customHeight="1" x14ac:dyDescent="0.25">
      <c r="A802" s="87">
        <v>6027</v>
      </c>
      <c r="B802" s="87" t="s">
        <v>2139</v>
      </c>
      <c r="C802" s="88" t="s">
        <v>20</v>
      </c>
      <c r="D802" s="88"/>
      <c r="E802" s="88"/>
      <c r="F802" s="88"/>
      <c r="G802" s="87" t="s">
        <v>2140</v>
      </c>
      <c r="H802" s="87" t="s">
        <v>84</v>
      </c>
      <c r="I802" s="87" t="s">
        <v>2138</v>
      </c>
      <c r="J802" s="87" t="s">
        <v>548</v>
      </c>
      <c r="K802" s="87" t="s">
        <v>549</v>
      </c>
      <c r="L802" s="87" t="s">
        <v>638</v>
      </c>
      <c r="M802" s="89">
        <v>154120</v>
      </c>
      <c r="N802" s="89">
        <v>128638</v>
      </c>
      <c r="O802" s="89">
        <v>586820</v>
      </c>
      <c r="P802" s="90">
        <v>869578</v>
      </c>
      <c r="R802" s="91"/>
    </row>
    <row r="803" spans="1:18" ht="20.100000000000001" customHeight="1" x14ac:dyDescent="0.25">
      <c r="A803" s="87">
        <v>6958</v>
      </c>
      <c r="B803" s="87" t="s">
        <v>2141</v>
      </c>
      <c r="C803" s="88" t="s">
        <v>20</v>
      </c>
      <c r="D803" s="88"/>
      <c r="E803" s="88"/>
      <c r="F803" s="88"/>
      <c r="G803" s="87" t="s">
        <v>2142</v>
      </c>
      <c r="H803" s="87" t="s">
        <v>84</v>
      </c>
      <c r="I803" s="87" t="s">
        <v>2138</v>
      </c>
      <c r="J803" s="87" t="s">
        <v>944</v>
      </c>
      <c r="K803" s="87" t="s">
        <v>549</v>
      </c>
      <c r="L803" s="87" t="s">
        <v>638</v>
      </c>
      <c r="M803" s="89">
        <v>207540</v>
      </c>
      <c r="N803" s="89">
        <v>382818</v>
      </c>
      <c r="O803" s="89">
        <v>510304</v>
      </c>
      <c r="P803" s="90">
        <v>1100662</v>
      </c>
      <c r="R803" s="91"/>
    </row>
    <row r="804" spans="1:18" ht="20.100000000000001" customHeight="1" x14ac:dyDescent="0.25">
      <c r="A804" s="87">
        <v>6012</v>
      </c>
      <c r="B804" s="87" t="s">
        <v>2143</v>
      </c>
      <c r="C804" s="88" t="s">
        <v>20</v>
      </c>
      <c r="D804" s="88"/>
      <c r="E804" s="88"/>
      <c r="F804" s="88"/>
      <c r="G804" s="87" t="s">
        <v>2144</v>
      </c>
      <c r="H804" s="87" t="s">
        <v>84</v>
      </c>
      <c r="I804" s="87" t="s">
        <v>2138</v>
      </c>
      <c r="J804" s="87" t="s">
        <v>548</v>
      </c>
      <c r="K804" s="87" t="s">
        <v>549</v>
      </c>
      <c r="L804" s="87" t="s">
        <v>638</v>
      </c>
      <c r="M804" s="89">
        <v>355436</v>
      </c>
      <c r="N804" s="89">
        <v>467310</v>
      </c>
      <c r="O804" s="89">
        <v>452786</v>
      </c>
      <c r="P804" s="90">
        <v>1275532</v>
      </c>
      <c r="R804" s="91"/>
    </row>
    <row r="805" spans="1:18" ht="20.100000000000001" customHeight="1" x14ac:dyDescent="0.25">
      <c r="A805" s="87">
        <v>7401</v>
      </c>
      <c r="B805" s="87" t="s">
        <v>2145</v>
      </c>
      <c r="C805" s="88" t="s">
        <v>20</v>
      </c>
      <c r="D805" s="88"/>
      <c r="E805" s="88"/>
      <c r="F805" s="88"/>
      <c r="G805" s="87" t="s">
        <v>2146</v>
      </c>
      <c r="H805" s="87" t="s">
        <v>84</v>
      </c>
      <c r="I805" s="87" t="s">
        <v>2138</v>
      </c>
      <c r="J805" s="87" t="s">
        <v>944</v>
      </c>
      <c r="K805" s="87" t="s">
        <v>549</v>
      </c>
      <c r="L805" s="87" t="s">
        <v>638</v>
      </c>
      <c r="M805" s="89">
        <v>102620</v>
      </c>
      <c r="N805" s="89">
        <v>135506</v>
      </c>
      <c r="O805" s="89">
        <v>170432</v>
      </c>
      <c r="P805" s="90">
        <v>408558</v>
      </c>
      <c r="R805" s="91"/>
    </row>
    <row r="806" spans="1:18" ht="20.100000000000001" customHeight="1" x14ac:dyDescent="0.25">
      <c r="A806" s="87">
        <v>6015</v>
      </c>
      <c r="B806" s="87" t="s">
        <v>2147</v>
      </c>
      <c r="C806" s="88" t="s">
        <v>20</v>
      </c>
      <c r="D806" s="88"/>
      <c r="E806" s="88"/>
      <c r="F806" s="88"/>
      <c r="G806" s="87" t="s">
        <v>2148</v>
      </c>
      <c r="H806" s="87" t="s">
        <v>84</v>
      </c>
      <c r="I806" s="87" t="s">
        <v>2138</v>
      </c>
      <c r="J806" s="87" t="s">
        <v>548</v>
      </c>
      <c r="K806" s="87" t="s">
        <v>549</v>
      </c>
      <c r="L806" s="87" t="s">
        <v>638</v>
      </c>
      <c r="M806" s="89">
        <v>453066</v>
      </c>
      <c r="N806" s="89">
        <v>535988</v>
      </c>
      <c r="O806" s="89">
        <v>686038</v>
      </c>
      <c r="P806" s="90">
        <v>1675092</v>
      </c>
      <c r="R806" s="91"/>
    </row>
    <row r="807" spans="1:18" ht="20.100000000000001" customHeight="1" x14ac:dyDescent="0.25">
      <c r="A807" s="87">
        <v>6971</v>
      </c>
      <c r="B807" s="87" t="s">
        <v>2149</v>
      </c>
      <c r="C807" s="88" t="s">
        <v>20</v>
      </c>
      <c r="D807" s="88"/>
      <c r="E807" s="88"/>
      <c r="F807" s="88"/>
      <c r="G807" s="87" t="s">
        <v>2150</v>
      </c>
      <c r="H807" s="87" t="s">
        <v>84</v>
      </c>
      <c r="I807" s="87" t="s">
        <v>2138</v>
      </c>
      <c r="J807" s="87" t="s">
        <v>633</v>
      </c>
      <c r="K807" s="87" t="s">
        <v>549</v>
      </c>
      <c r="L807" s="87" t="s">
        <v>638</v>
      </c>
      <c r="M807" s="89">
        <v>81014</v>
      </c>
      <c r="N807" s="89">
        <v>125790</v>
      </c>
      <c r="O807" s="89">
        <v>230606</v>
      </c>
      <c r="P807" s="90">
        <v>437410</v>
      </c>
      <c r="R807" s="91"/>
    </row>
    <row r="808" spans="1:18" ht="20.100000000000001" customHeight="1" x14ac:dyDescent="0.25">
      <c r="A808" s="87">
        <v>6931</v>
      </c>
      <c r="B808" s="87" t="s">
        <v>2151</v>
      </c>
      <c r="C808" s="88" t="s">
        <v>20</v>
      </c>
      <c r="D808" s="88"/>
      <c r="E808" s="88"/>
      <c r="F808" s="88"/>
      <c r="G808" s="87" t="s">
        <v>2152</v>
      </c>
      <c r="H808" s="87" t="s">
        <v>84</v>
      </c>
      <c r="I808" s="87" t="s">
        <v>2138</v>
      </c>
      <c r="J808" s="87" t="s">
        <v>944</v>
      </c>
      <c r="K808" s="87" t="s">
        <v>549</v>
      </c>
      <c r="L808" s="87" t="s">
        <v>638</v>
      </c>
      <c r="M808" s="89">
        <v>1873868</v>
      </c>
      <c r="N808" s="89">
        <v>3088664</v>
      </c>
      <c r="O808" s="89">
        <v>3024174</v>
      </c>
      <c r="P808" s="90">
        <v>7986706</v>
      </c>
      <c r="R808" s="91"/>
    </row>
    <row r="809" spans="1:18" ht="20.100000000000001" customHeight="1" x14ac:dyDescent="0.25">
      <c r="A809" s="87">
        <v>7404</v>
      </c>
      <c r="B809" s="87" t="s">
        <v>2153</v>
      </c>
      <c r="C809" s="88" t="s">
        <v>20</v>
      </c>
      <c r="D809" s="88"/>
      <c r="E809" s="88"/>
      <c r="F809" s="88"/>
      <c r="G809" s="87" t="s">
        <v>2154</v>
      </c>
      <c r="H809" s="87" t="s">
        <v>84</v>
      </c>
      <c r="I809" s="87" t="s">
        <v>2138</v>
      </c>
      <c r="J809" s="87" t="s">
        <v>944</v>
      </c>
      <c r="K809" s="87" t="s">
        <v>549</v>
      </c>
      <c r="L809" s="87" t="s">
        <v>638</v>
      </c>
      <c r="M809" s="89">
        <v>90452</v>
      </c>
      <c r="N809" s="89">
        <v>113640</v>
      </c>
      <c r="O809" s="89">
        <v>205442</v>
      </c>
      <c r="P809" s="90">
        <v>409534</v>
      </c>
      <c r="R809" s="91"/>
    </row>
    <row r="810" spans="1:18" ht="20.100000000000001" customHeight="1" x14ac:dyDescent="0.25">
      <c r="A810" s="87">
        <v>6951</v>
      </c>
      <c r="B810" s="87" t="s">
        <v>2155</v>
      </c>
      <c r="C810" s="88" t="s">
        <v>20</v>
      </c>
      <c r="D810" s="88"/>
      <c r="E810" s="88"/>
      <c r="F810" s="88"/>
      <c r="G810" s="87" t="s">
        <v>2156</v>
      </c>
      <c r="H810" s="87" t="s">
        <v>84</v>
      </c>
      <c r="I810" s="87" t="s">
        <v>2138</v>
      </c>
      <c r="J810" s="87" t="s">
        <v>633</v>
      </c>
      <c r="K810" s="87" t="s">
        <v>549</v>
      </c>
      <c r="L810" s="87" t="s">
        <v>638</v>
      </c>
      <c r="M810" s="89">
        <v>2300000</v>
      </c>
      <c r="N810" s="89">
        <v>3114196</v>
      </c>
      <c r="O810" s="89">
        <v>2524804</v>
      </c>
      <c r="P810" s="90">
        <v>7939000</v>
      </c>
      <c r="R810" s="91"/>
    </row>
    <row r="811" spans="1:18" ht="20.100000000000001" customHeight="1" x14ac:dyDescent="0.25">
      <c r="A811" s="87">
        <v>6956</v>
      </c>
      <c r="B811" s="87" t="s">
        <v>2157</v>
      </c>
      <c r="C811" s="88" t="s">
        <v>20</v>
      </c>
      <c r="D811" s="88"/>
      <c r="E811" s="88"/>
      <c r="F811" s="88"/>
      <c r="G811" s="87" t="s">
        <v>2158</v>
      </c>
      <c r="H811" s="87" t="s">
        <v>84</v>
      </c>
      <c r="I811" s="87" t="s">
        <v>2138</v>
      </c>
      <c r="J811" s="87" t="s">
        <v>944</v>
      </c>
      <c r="K811" s="87" t="s">
        <v>549</v>
      </c>
      <c r="L811" s="87" t="s">
        <v>638</v>
      </c>
      <c r="M811" s="89">
        <v>311880</v>
      </c>
      <c r="N811" s="89">
        <v>606120</v>
      </c>
      <c r="O811" s="89">
        <v>727056</v>
      </c>
      <c r="P811" s="90">
        <v>1645056</v>
      </c>
      <c r="R811" s="91"/>
    </row>
    <row r="812" spans="1:18" ht="20.100000000000001" customHeight="1" x14ac:dyDescent="0.25">
      <c r="A812" s="87">
        <v>6804</v>
      </c>
      <c r="B812" s="87" t="s">
        <v>2159</v>
      </c>
      <c r="C812" s="88"/>
      <c r="D812" s="88" t="s">
        <v>66</v>
      </c>
      <c r="E812" s="88"/>
      <c r="F812" s="88"/>
      <c r="G812" s="87" t="s">
        <v>2160</v>
      </c>
      <c r="H812" s="87" t="s">
        <v>632</v>
      </c>
      <c r="I812" s="87" t="s">
        <v>244</v>
      </c>
      <c r="J812" s="87" t="s">
        <v>633</v>
      </c>
      <c r="K812" s="87" t="s">
        <v>549</v>
      </c>
      <c r="L812" s="87" t="s">
        <v>549</v>
      </c>
      <c r="M812" s="89">
        <v>61820</v>
      </c>
      <c r="N812" s="89">
        <v>56022</v>
      </c>
      <c r="O812" s="89">
        <v>109914</v>
      </c>
      <c r="P812" s="90">
        <v>227756</v>
      </c>
      <c r="R812" s="91"/>
    </row>
    <row r="813" spans="1:18" ht="20.100000000000001" customHeight="1" x14ac:dyDescent="0.25">
      <c r="A813" s="87">
        <v>6827</v>
      </c>
      <c r="B813" s="87" t="s">
        <v>2161</v>
      </c>
      <c r="C813" s="88"/>
      <c r="D813" s="88" t="s">
        <v>66</v>
      </c>
      <c r="E813" s="88"/>
      <c r="F813" s="88"/>
      <c r="G813" s="87" t="s">
        <v>2162</v>
      </c>
      <c r="H813" s="87" t="s">
        <v>632</v>
      </c>
      <c r="I813" s="87" t="s">
        <v>244</v>
      </c>
      <c r="J813" s="87" t="s">
        <v>633</v>
      </c>
      <c r="K813" s="87" t="s">
        <v>549</v>
      </c>
      <c r="L813" s="87" t="s">
        <v>549</v>
      </c>
      <c r="M813" s="89">
        <v>553842</v>
      </c>
      <c r="N813" s="89">
        <v>722536</v>
      </c>
      <c r="O813" s="89">
        <v>632364</v>
      </c>
      <c r="P813" s="90">
        <v>1908742</v>
      </c>
      <c r="R813" s="91"/>
    </row>
    <row r="814" spans="1:18" ht="20.100000000000001" customHeight="1" x14ac:dyDescent="0.25">
      <c r="A814" s="87">
        <v>8232</v>
      </c>
      <c r="B814" s="87" t="s">
        <v>2163</v>
      </c>
      <c r="C814" s="88"/>
      <c r="D814" s="88"/>
      <c r="E814" s="88" t="s">
        <v>601</v>
      </c>
      <c r="F814" s="88" t="s">
        <v>57</v>
      </c>
      <c r="G814" s="87" t="s">
        <v>2164</v>
      </c>
      <c r="H814" s="87" t="s">
        <v>653</v>
      </c>
      <c r="I814" s="87" t="s">
        <v>277</v>
      </c>
      <c r="J814" s="87" t="s">
        <v>558</v>
      </c>
      <c r="K814" s="87" t="s">
        <v>549</v>
      </c>
      <c r="L814" s="87" t="s">
        <v>549</v>
      </c>
      <c r="M814" s="89">
        <v>17616</v>
      </c>
      <c r="N814" s="89">
        <v>31900</v>
      </c>
      <c r="O814" s="89">
        <v>11130</v>
      </c>
      <c r="P814" s="90">
        <v>60646</v>
      </c>
      <c r="R814" s="91"/>
    </row>
    <row r="815" spans="1:18" ht="20.100000000000001" customHeight="1" x14ac:dyDescent="0.25">
      <c r="A815" s="87">
        <v>8241</v>
      </c>
      <c r="B815" s="87" t="s">
        <v>2165</v>
      </c>
      <c r="C815" s="88"/>
      <c r="D815" s="88"/>
      <c r="E815" s="88" t="s">
        <v>601</v>
      </c>
      <c r="F815" s="88" t="s">
        <v>57</v>
      </c>
      <c r="G815" s="87" t="s">
        <v>2166</v>
      </c>
      <c r="H815" s="87" t="s">
        <v>653</v>
      </c>
      <c r="I815" s="87" t="s">
        <v>277</v>
      </c>
      <c r="J815" s="87" t="s">
        <v>558</v>
      </c>
      <c r="K815" s="87" t="s">
        <v>549</v>
      </c>
      <c r="L815" s="87" t="s">
        <v>549</v>
      </c>
      <c r="M815" s="89">
        <v>7134</v>
      </c>
      <c r="N815" s="89">
        <v>11888</v>
      </c>
      <c r="O815" s="89">
        <v>7064</v>
      </c>
      <c r="P815" s="90">
        <v>26086</v>
      </c>
      <c r="R815" s="91"/>
    </row>
    <row r="816" spans="1:18" ht="20.100000000000001" customHeight="1" x14ac:dyDescent="0.25">
      <c r="A816" s="87">
        <v>8213</v>
      </c>
      <c r="B816" s="87" t="s">
        <v>2167</v>
      </c>
      <c r="C816" s="88"/>
      <c r="D816" s="88"/>
      <c r="E816" s="88" t="s">
        <v>601</v>
      </c>
      <c r="F816" s="88" t="s">
        <v>57</v>
      </c>
      <c r="G816" s="87" t="s">
        <v>277</v>
      </c>
      <c r="H816" s="87" t="s">
        <v>653</v>
      </c>
      <c r="I816" s="87" t="s">
        <v>277</v>
      </c>
      <c r="J816" s="87" t="s">
        <v>558</v>
      </c>
      <c r="K816" s="87" t="s">
        <v>549</v>
      </c>
      <c r="L816" s="87" t="s">
        <v>549</v>
      </c>
      <c r="M816" s="89">
        <v>512314</v>
      </c>
      <c r="N816" s="89">
        <v>811492</v>
      </c>
      <c r="O816" s="89">
        <v>325500</v>
      </c>
      <c r="P816" s="90">
        <v>1649306</v>
      </c>
      <c r="R816" s="91"/>
    </row>
    <row r="817" spans="1:18" ht="20.100000000000001" customHeight="1" x14ac:dyDescent="0.25">
      <c r="A817" s="87">
        <v>8212</v>
      </c>
      <c r="B817" s="87" t="s">
        <v>2168</v>
      </c>
      <c r="C817" s="88"/>
      <c r="D817" s="88"/>
      <c r="E817" s="88" t="s">
        <v>601</v>
      </c>
      <c r="F817" s="88" t="s">
        <v>57</v>
      </c>
      <c r="G817" s="87" t="s">
        <v>2169</v>
      </c>
      <c r="H817" s="87" t="s">
        <v>653</v>
      </c>
      <c r="I817" s="87" t="s">
        <v>277</v>
      </c>
      <c r="J817" s="87" t="s">
        <v>558</v>
      </c>
      <c r="K817" s="87" t="s">
        <v>549</v>
      </c>
      <c r="L817" s="87" t="s">
        <v>549</v>
      </c>
      <c r="M817" s="89">
        <v>144494</v>
      </c>
      <c r="N817" s="89">
        <v>95062</v>
      </c>
      <c r="O817" s="89">
        <v>134114</v>
      </c>
      <c r="P817" s="90">
        <v>373670</v>
      </c>
      <c r="R817" s="91"/>
    </row>
    <row r="818" spans="1:18" ht="20.100000000000001" customHeight="1" x14ac:dyDescent="0.25">
      <c r="A818" s="87">
        <v>8214</v>
      </c>
      <c r="B818" s="87" t="s">
        <v>2170</v>
      </c>
      <c r="C818" s="88"/>
      <c r="D818" s="88"/>
      <c r="E818" s="88" t="s">
        <v>601</v>
      </c>
      <c r="F818" s="88" t="s">
        <v>57</v>
      </c>
      <c r="G818" s="87" t="s">
        <v>2171</v>
      </c>
      <c r="H818" s="87" t="s">
        <v>653</v>
      </c>
      <c r="I818" s="87" t="s">
        <v>277</v>
      </c>
      <c r="J818" s="87" t="s">
        <v>558</v>
      </c>
      <c r="K818" s="87" t="s">
        <v>549</v>
      </c>
      <c r="L818" s="87" t="s">
        <v>549</v>
      </c>
      <c r="M818" s="89">
        <v>140006</v>
      </c>
      <c r="N818" s="89">
        <v>167530</v>
      </c>
      <c r="O818" s="89">
        <v>75582</v>
      </c>
      <c r="P818" s="90">
        <v>383118</v>
      </c>
      <c r="R818" s="91"/>
    </row>
    <row r="819" spans="1:18" ht="20.100000000000001" customHeight="1" x14ac:dyDescent="0.25">
      <c r="A819" s="87">
        <v>8479</v>
      </c>
      <c r="B819" s="87" t="s">
        <v>2172</v>
      </c>
      <c r="C819" s="88"/>
      <c r="D819" s="88"/>
      <c r="E819" s="88" t="s">
        <v>601</v>
      </c>
      <c r="F819" s="88" t="s">
        <v>57</v>
      </c>
      <c r="G819" s="87" t="s">
        <v>2173</v>
      </c>
      <c r="H819" s="87" t="s">
        <v>653</v>
      </c>
      <c r="I819" s="87" t="s">
        <v>277</v>
      </c>
      <c r="J819" s="87" t="s">
        <v>558</v>
      </c>
      <c r="K819" s="87" t="s">
        <v>549</v>
      </c>
      <c r="L819" s="87" t="s">
        <v>549</v>
      </c>
      <c r="M819" s="89">
        <v>69534</v>
      </c>
      <c r="N819" s="89">
        <v>49398</v>
      </c>
      <c r="O819" s="89">
        <v>43094</v>
      </c>
      <c r="P819" s="90">
        <v>162026</v>
      </c>
      <c r="R819" s="91"/>
    </row>
    <row r="820" spans="1:18" ht="20.100000000000001" customHeight="1" x14ac:dyDescent="0.25">
      <c r="A820" s="87">
        <v>8221</v>
      </c>
      <c r="B820" s="87" t="s">
        <v>2174</v>
      </c>
      <c r="C820" s="88"/>
      <c r="D820" s="88"/>
      <c r="E820" s="88" t="s">
        <v>601</v>
      </c>
      <c r="F820" s="88" t="s">
        <v>57</v>
      </c>
      <c r="G820" s="87" t="s">
        <v>2175</v>
      </c>
      <c r="H820" s="87" t="s">
        <v>653</v>
      </c>
      <c r="I820" s="87" t="s">
        <v>277</v>
      </c>
      <c r="J820" s="87" t="s">
        <v>558</v>
      </c>
      <c r="K820" s="87" t="s">
        <v>549</v>
      </c>
      <c r="L820" s="87" t="s">
        <v>549</v>
      </c>
      <c r="M820" s="89">
        <v>77518</v>
      </c>
      <c r="N820" s="89">
        <v>63216</v>
      </c>
      <c r="O820" s="89">
        <v>45464</v>
      </c>
      <c r="P820" s="90">
        <v>186198</v>
      </c>
      <c r="R820" s="91"/>
    </row>
    <row r="821" spans="1:18" ht="20.100000000000001" customHeight="1" x14ac:dyDescent="0.25">
      <c r="A821" s="87">
        <v>8509</v>
      </c>
      <c r="B821" s="87" t="s">
        <v>2176</v>
      </c>
      <c r="C821" s="88"/>
      <c r="D821" s="88"/>
      <c r="E821" s="88" t="s">
        <v>601</v>
      </c>
      <c r="F821" s="88" t="s">
        <v>57</v>
      </c>
      <c r="G821" s="87" t="s">
        <v>2177</v>
      </c>
      <c r="H821" s="87" t="s">
        <v>653</v>
      </c>
      <c r="I821" s="87" t="s">
        <v>277</v>
      </c>
      <c r="J821" s="87" t="s">
        <v>558</v>
      </c>
      <c r="K821" s="87" t="s">
        <v>549</v>
      </c>
      <c r="L821" s="87" t="s">
        <v>549</v>
      </c>
      <c r="M821" s="89">
        <v>29564</v>
      </c>
      <c r="N821" s="89">
        <v>26366</v>
      </c>
      <c r="O821" s="89">
        <v>26532</v>
      </c>
      <c r="P821" s="90">
        <v>82462</v>
      </c>
      <c r="R821" s="91"/>
    </row>
    <row r="822" spans="1:18" ht="20.100000000000001" customHeight="1" x14ac:dyDescent="0.25">
      <c r="A822" s="87">
        <v>1397</v>
      </c>
      <c r="B822" s="87" t="s">
        <v>2178</v>
      </c>
      <c r="C822" s="88" t="s">
        <v>20</v>
      </c>
      <c r="D822" s="88"/>
      <c r="E822" s="88"/>
      <c r="F822" s="88"/>
      <c r="G822" s="87" t="s">
        <v>2179</v>
      </c>
      <c r="H822" s="87" t="s">
        <v>84</v>
      </c>
      <c r="I822" s="87" t="s">
        <v>2180</v>
      </c>
      <c r="J822" s="87" t="s">
        <v>949</v>
      </c>
      <c r="K822" s="87" t="s">
        <v>549</v>
      </c>
      <c r="L822" s="87" t="s">
        <v>638</v>
      </c>
      <c r="M822" s="89">
        <v>973522</v>
      </c>
      <c r="N822" s="89">
        <v>1692130</v>
      </c>
      <c r="O822" s="89">
        <v>1187222</v>
      </c>
      <c r="P822" s="90">
        <v>3852874</v>
      </c>
      <c r="R822" s="91"/>
    </row>
    <row r="823" spans="1:18" ht="20.100000000000001" customHeight="1" x14ac:dyDescent="0.25">
      <c r="A823" s="87">
        <v>598</v>
      </c>
      <c r="B823" s="87" t="s">
        <v>2181</v>
      </c>
      <c r="C823" s="88" t="s">
        <v>20</v>
      </c>
      <c r="D823" s="88"/>
      <c r="E823" s="88"/>
      <c r="F823" s="88"/>
      <c r="G823" s="87" t="s">
        <v>2182</v>
      </c>
      <c r="H823" s="87" t="s">
        <v>84</v>
      </c>
      <c r="I823" s="87" t="s">
        <v>2180</v>
      </c>
      <c r="J823" s="87" t="s">
        <v>949</v>
      </c>
      <c r="K823" s="87" t="s">
        <v>549</v>
      </c>
      <c r="L823" s="87" t="s">
        <v>638</v>
      </c>
      <c r="M823" s="89">
        <v>1004194</v>
      </c>
      <c r="N823" s="89">
        <v>1152728</v>
      </c>
      <c r="O823" s="89">
        <v>306478</v>
      </c>
      <c r="P823" s="90">
        <v>2463400</v>
      </c>
      <c r="R823" s="91"/>
    </row>
    <row r="824" spans="1:18" ht="20.100000000000001" customHeight="1" x14ac:dyDescent="0.25">
      <c r="A824" s="87">
        <v>1398</v>
      </c>
      <c r="B824" s="87" t="s">
        <v>2183</v>
      </c>
      <c r="C824" s="88" t="s">
        <v>20</v>
      </c>
      <c r="D824" s="88"/>
      <c r="E824" s="88"/>
      <c r="F824" s="88"/>
      <c r="G824" s="87" t="s">
        <v>2184</v>
      </c>
      <c r="H824" s="87" t="s">
        <v>84</v>
      </c>
      <c r="I824" s="87" t="s">
        <v>2180</v>
      </c>
      <c r="J824" s="87" t="s">
        <v>944</v>
      </c>
      <c r="K824" s="87" t="s">
        <v>549</v>
      </c>
      <c r="L824" s="87" t="s">
        <v>638</v>
      </c>
      <c r="M824" s="89">
        <v>173946</v>
      </c>
      <c r="N824" s="89">
        <v>443068</v>
      </c>
      <c r="O824" s="89">
        <v>95232</v>
      </c>
      <c r="P824" s="90">
        <v>712246</v>
      </c>
      <c r="R824" s="91"/>
    </row>
    <row r="825" spans="1:18" ht="20.100000000000001" customHeight="1" x14ac:dyDescent="0.25">
      <c r="A825" s="87">
        <v>1434</v>
      </c>
      <c r="B825" s="87" t="s">
        <v>2185</v>
      </c>
      <c r="C825" s="88" t="s">
        <v>20</v>
      </c>
      <c r="D825" s="88"/>
      <c r="E825" s="88"/>
      <c r="F825" s="88"/>
      <c r="G825" s="87" t="s">
        <v>2186</v>
      </c>
      <c r="H825" s="87" t="s">
        <v>84</v>
      </c>
      <c r="I825" s="87" t="s">
        <v>2180</v>
      </c>
      <c r="J825" s="87" t="s">
        <v>944</v>
      </c>
      <c r="K825" s="87" t="s">
        <v>549</v>
      </c>
      <c r="L825" s="87" t="s">
        <v>638</v>
      </c>
      <c r="M825" s="89">
        <v>122722</v>
      </c>
      <c r="N825" s="89">
        <v>248264</v>
      </c>
      <c r="O825" s="89">
        <v>105520</v>
      </c>
      <c r="P825" s="90">
        <v>476506</v>
      </c>
      <c r="R825" s="91"/>
    </row>
    <row r="826" spans="1:18" ht="20.100000000000001" customHeight="1" x14ac:dyDescent="0.25">
      <c r="A826" s="87">
        <v>1484</v>
      </c>
      <c r="B826" s="87" t="s">
        <v>2187</v>
      </c>
      <c r="C826" s="88" t="s">
        <v>20</v>
      </c>
      <c r="D826" s="88"/>
      <c r="E826" s="88"/>
      <c r="F826" s="88"/>
      <c r="G826" s="87" t="s">
        <v>2188</v>
      </c>
      <c r="H826" s="87" t="s">
        <v>84</v>
      </c>
      <c r="I826" s="87" t="s">
        <v>2180</v>
      </c>
      <c r="J826" s="87" t="s">
        <v>618</v>
      </c>
      <c r="K826" s="87" t="s">
        <v>549</v>
      </c>
      <c r="L826" s="87" t="s">
        <v>638</v>
      </c>
      <c r="M826" s="89">
        <v>25442</v>
      </c>
      <c r="N826" s="89">
        <v>11262</v>
      </c>
      <c r="O826" s="89">
        <v>32050</v>
      </c>
      <c r="P826" s="90">
        <v>68754</v>
      </c>
      <c r="R826" s="91"/>
    </row>
    <row r="827" spans="1:18" ht="20.100000000000001" customHeight="1" x14ac:dyDescent="0.25">
      <c r="A827" s="87">
        <v>5625</v>
      </c>
      <c r="B827" s="87" t="s">
        <v>2189</v>
      </c>
      <c r="C827" s="88"/>
      <c r="D827" s="88"/>
      <c r="E827" s="88" t="s">
        <v>601</v>
      </c>
      <c r="F827" s="88" t="s">
        <v>57</v>
      </c>
      <c r="G827" s="87" t="s">
        <v>2190</v>
      </c>
      <c r="H827" s="87" t="s">
        <v>106</v>
      </c>
      <c r="I827" s="87" t="s">
        <v>296</v>
      </c>
      <c r="J827" s="87" t="s">
        <v>696</v>
      </c>
      <c r="K827" s="87" t="s">
        <v>549</v>
      </c>
      <c r="L827" s="87" t="s">
        <v>549</v>
      </c>
      <c r="M827" s="89">
        <v>134554</v>
      </c>
      <c r="N827" s="89">
        <v>243500</v>
      </c>
      <c r="O827" s="89">
        <v>148228</v>
      </c>
      <c r="P827" s="90">
        <v>526282</v>
      </c>
      <c r="R827" s="91"/>
    </row>
    <row r="828" spans="1:18" ht="20.100000000000001" customHeight="1" x14ac:dyDescent="0.25">
      <c r="A828" s="87">
        <v>5522</v>
      </c>
      <c r="B828" s="87" t="s">
        <v>2191</v>
      </c>
      <c r="C828" s="88"/>
      <c r="D828" s="88"/>
      <c r="E828" s="88" t="s">
        <v>601</v>
      </c>
      <c r="F828" s="88" t="s">
        <v>57</v>
      </c>
      <c r="G828" s="87" t="s">
        <v>2192</v>
      </c>
      <c r="H828" s="87" t="s">
        <v>106</v>
      </c>
      <c r="I828" s="87" t="s">
        <v>296</v>
      </c>
      <c r="J828" s="87" t="s">
        <v>693</v>
      </c>
      <c r="K828" s="87" t="s">
        <v>549</v>
      </c>
      <c r="L828" s="87" t="s">
        <v>549</v>
      </c>
      <c r="M828" s="89">
        <v>417848</v>
      </c>
      <c r="N828" s="89">
        <v>540402</v>
      </c>
      <c r="O828" s="89">
        <v>929948</v>
      </c>
      <c r="P828" s="90">
        <v>1888198</v>
      </c>
      <c r="R828" s="91"/>
    </row>
    <row r="829" spans="1:18" ht="20.100000000000001" customHeight="1" x14ac:dyDescent="0.25">
      <c r="A829" s="87">
        <v>5523</v>
      </c>
      <c r="B829" s="87" t="s">
        <v>2193</v>
      </c>
      <c r="C829" s="88"/>
      <c r="D829" s="88"/>
      <c r="E829" s="88" t="s">
        <v>601</v>
      </c>
      <c r="F829" s="88" t="s">
        <v>57</v>
      </c>
      <c r="G829" s="87" t="s">
        <v>2194</v>
      </c>
      <c r="H829" s="87" t="s">
        <v>106</v>
      </c>
      <c r="I829" s="87" t="s">
        <v>296</v>
      </c>
      <c r="J829" s="87" t="s">
        <v>693</v>
      </c>
      <c r="K829" s="87" t="s">
        <v>549</v>
      </c>
      <c r="L829" s="87" t="s">
        <v>549</v>
      </c>
      <c r="M829" s="89">
        <v>176998</v>
      </c>
      <c r="N829" s="89">
        <v>229664</v>
      </c>
      <c r="O829" s="89">
        <v>358776</v>
      </c>
      <c r="P829" s="90">
        <v>765438</v>
      </c>
      <c r="R829" s="91"/>
    </row>
    <row r="830" spans="1:18" ht="20.100000000000001" customHeight="1" x14ac:dyDescent="0.25">
      <c r="A830" s="87">
        <v>5528</v>
      </c>
      <c r="B830" s="87" t="s">
        <v>2195</v>
      </c>
      <c r="C830" s="88"/>
      <c r="D830" s="88"/>
      <c r="E830" s="88" t="s">
        <v>601</v>
      </c>
      <c r="F830" s="88" t="s">
        <v>57</v>
      </c>
      <c r="G830" s="87" t="s">
        <v>2196</v>
      </c>
      <c r="H830" s="87" t="s">
        <v>106</v>
      </c>
      <c r="I830" s="87" t="s">
        <v>296</v>
      </c>
      <c r="J830" s="87" t="s">
        <v>693</v>
      </c>
      <c r="K830" s="87" t="s">
        <v>549</v>
      </c>
      <c r="L830" s="87" t="s">
        <v>549</v>
      </c>
      <c r="M830" s="89">
        <v>59782</v>
      </c>
      <c r="N830" s="89">
        <v>91802</v>
      </c>
      <c r="O830" s="89">
        <v>219074</v>
      </c>
      <c r="P830" s="90">
        <v>370658</v>
      </c>
      <c r="R830" s="91"/>
    </row>
    <row r="831" spans="1:18" ht="20.100000000000001" customHeight="1" x14ac:dyDescent="0.25">
      <c r="A831" s="87">
        <v>8009</v>
      </c>
      <c r="B831" s="87" t="s">
        <v>2197</v>
      </c>
      <c r="C831" s="88"/>
      <c r="D831" s="88" t="s">
        <v>66</v>
      </c>
      <c r="E831" s="88"/>
      <c r="F831" s="88"/>
      <c r="G831" s="87" t="s">
        <v>231</v>
      </c>
      <c r="H831" s="87" t="s">
        <v>102</v>
      </c>
      <c r="I831" s="87" t="s">
        <v>231</v>
      </c>
      <c r="J831" s="87" t="s">
        <v>558</v>
      </c>
      <c r="K831" s="87" t="s">
        <v>549</v>
      </c>
      <c r="L831" s="87" t="s">
        <v>549</v>
      </c>
      <c r="M831" s="89">
        <v>194208</v>
      </c>
      <c r="N831" s="89">
        <v>342858</v>
      </c>
      <c r="O831" s="89">
        <v>100992</v>
      </c>
      <c r="P831" s="90">
        <v>638058</v>
      </c>
      <c r="R831" s="91"/>
    </row>
    <row r="832" spans="1:18" ht="20.100000000000001" customHeight="1" x14ac:dyDescent="0.25">
      <c r="A832" s="87">
        <v>8007</v>
      </c>
      <c r="B832" s="87" t="s">
        <v>2198</v>
      </c>
      <c r="C832" s="88"/>
      <c r="D832" s="88" t="s">
        <v>66</v>
      </c>
      <c r="E832" s="88"/>
      <c r="F832" s="88"/>
      <c r="G832" s="87" t="s">
        <v>2199</v>
      </c>
      <c r="H832" s="87" t="s">
        <v>102</v>
      </c>
      <c r="I832" s="87" t="s">
        <v>231</v>
      </c>
      <c r="J832" s="87" t="s">
        <v>558</v>
      </c>
      <c r="K832" s="87" t="s">
        <v>549</v>
      </c>
      <c r="L832" s="87" t="s">
        <v>549</v>
      </c>
      <c r="M832" s="89">
        <v>21972</v>
      </c>
      <c r="N832" s="89">
        <v>24996</v>
      </c>
      <c r="O832" s="89">
        <v>10192</v>
      </c>
      <c r="P832" s="90">
        <v>57160</v>
      </c>
      <c r="R832" s="91"/>
    </row>
    <row r="833" spans="1:18" ht="20.100000000000001" customHeight="1" x14ac:dyDescent="0.25">
      <c r="A833" s="87">
        <v>5219</v>
      </c>
      <c r="B833" s="87" t="s">
        <v>2200</v>
      </c>
      <c r="C833" s="88"/>
      <c r="D833" s="88" t="s">
        <v>66</v>
      </c>
      <c r="E833" s="88"/>
      <c r="F833" s="88"/>
      <c r="G833" s="87" t="s">
        <v>184</v>
      </c>
      <c r="H833" s="87" t="s">
        <v>106</v>
      </c>
      <c r="I833" s="87" t="s">
        <v>184</v>
      </c>
      <c r="J833" s="87" t="s">
        <v>605</v>
      </c>
      <c r="K833" s="87" t="s">
        <v>549</v>
      </c>
      <c r="L833" s="87" t="s">
        <v>549</v>
      </c>
      <c r="M833" s="89">
        <v>244212</v>
      </c>
      <c r="N833" s="89">
        <v>1036694</v>
      </c>
      <c r="O833" s="89">
        <v>749800</v>
      </c>
      <c r="P833" s="90">
        <v>2030706</v>
      </c>
      <c r="R833" s="91"/>
    </row>
    <row r="834" spans="1:18" ht="20.100000000000001" customHeight="1" x14ac:dyDescent="0.25">
      <c r="A834" s="87">
        <v>5021</v>
      </c>
      <c r="B834" s="87" t="s">
        <v>2201</v>
      </c>
      <c r="C834" s="88"/>
      <c r="D834" s="88" t="s">
        <v>66</v>
      </c>
      <c r="E834" s="88"/>
      <c r="F834" s="88"/>
      <c r="G834" s="87" t="s">
        <v>2202</v>
      </c>
      <c r="H834" s="87" t="s">
        <v>106</v>
      </c>
      <c r="I834" s="87" t="s">
        <v>184</v>
      </c>
      <c r="J834" s="87" t="s">
        <v>548</v>
      </c>
      <c r="K834" s="87" t="s">
        <v>549</v>
      </c>
      <c r="L834" s="87" t="s">
        <v>549</v>
      </c>
      <c r="M834" s="89">
        <v>21928</v>
      </c>
      <c r="N834" s="89">
        <v>29278</v>
      </c>
      <c r="O834" s="89">
        <v>93204</v>
      </c>
      <c r="P834" s="90">
        <v>144410</v>
      </c>
      <c r="R834" s="91"/>
    </row>
    <row r="835" spans="1:18" ht="20.100000000000001" customHeight="1" x14ac:dyDescent="0.25">
      <c r="A835" s="87">
        <v>5239</v>
      </c>
      <c r="B835" s="87" t="s">
        <v>2203</v>
      </c>
      <c r="C835" s="88"/>
      <c r="D835" s="88" t="s">
        <v>66</v>
      </c>
      <c r="E835" s="88"/>
      <c r="F835" s="88"/>
      <c r="G835" s="87" t="s">
        <v>2204</v>
      </c>
      <c r="H835" s="87" t="s">
        <v>106</v>
      </c>
      <c r="I835" s="87" t="s">
        <v>184</v>
      </c>
      <c r="J835" s="87" t="s">
        <v>605</v>
      </c>
      <c r="K835" s="87" t="s">
        <v>549</v>
      </c>
      <c r="L835" s="87" t="s">
        <v>549</v>
      </c>
      <c r="M835" s="89">
        <v>121548</v>
      </c>
      <c r="N835" s="89">
        <v>370498</v>
      </c>
      <c r="O835" s="89">
        <v>158666</v>
      </c>
      <c r="P835" s="90">
        <v>650712</v>
      </c>
      <c r="R835" s="91"/>
    </row>
    <row r="836" spans="1:18" ht="20.100000000000001" customHeight="1" x14ac:dyDescent="0.25">
      <c r="A836" s="87">
        <v>5242</v>
      </c>
      <c r="B836" s="87" t="s">
        <v>2205</v>
      </c>
      <c r="C836" s="88"/>
      <c r="D836" s="88" t="s">
        <v>66</v>
      </c>
      <c r="E836" s="88"/>
      <c r="F836" s="88"/>
      <c r="G836" s="87" t="s">
        <v>2206</v>
      </c>
      <c r="H836" s="87" t="s">
        <v>106</v>
      </c>
      <c r="I836" s="87" t="s">
        <v>184</v>
      </c>
      <c r="J836" s="87" t="s">
        <v>605</v>
      </c>
      <c r="K836" s="87" t="s">
        <v>549</v>
      </c>
      <c r="L836" s="87" t="s">
        <v>549</v>
      </c>
      <c r="M836" s="89">
        <v>22466</v>
      </c>
      <c r="N836" s="89">
        <v>36246</v>
      </c>
      <c r="O836" s="89">
        <v>49020</v>
      </c>
      <c r="P836" s="90">
        <v>107732</v>
      </c>
      <c r="R836" s="91"/>
    </row>
    <row r="837" spans="1:18" ht="20.100000000000001" customHeight="1" x14ac:dyDescent="0.25">
      <c r="A837" s="87">
        <v>5538</v>
      </c>
      <c r="B837" s="87" t="s">
        <v>2207</v>
      </c>
      <c r="C837" s="88"/>
      <c r="D837" s="88" t="s">
        <v>66</v>
      </c>
      <c r="E837" s="88"/>
      <c r="F837" s="88"/>
      <c r="G837" s="87" t="s">
        <v>2208</v>
      </c>
      <c r="H837" s="87" t="s">
        <v>106</v>
      </c>
      <c r="I837" s="87" t="s">
        <v>241</v>
      </c>
      <c r="J837" s="87" t="s">
        <v>693</v>
      </c>
      <c r="K837" s="87" t="s">
        <v>549</v>
      </c>
      <c r="L837" s="87" t="s">
        <v>549</v>
      </c>
      <c r="M837" s="89">
        <v>38006</v>
      </c>
      <c r="N837" s="89">
        <v>34484</v>
      </c>
      <c r="O837" s="89">
        <v>44594</v>
      </c>
      <c r="P837" s="90">
        <v>117084</v>
      </c>
      <c r="R837" s="91"/>
    </row>
    <row r="838" spans="1:18" ht="20.100000000000001" customHeight="1" x14ac:dyDescent="0.25">
      <c r="A838" s="87">
        <v>5257</v>
      </c>
      <c r="B838" s="87" t="s">
        <v>2209</v>
      </c>
      <c r="C838" s="88"/>
      <c r="D838" s="88" t="s">
        <v>66</v>
      </c>
      <c r="E838" s="88"/>
      <c r="F838" s="88"/>
      <c r="G838" s="87" t="s">
        <v>2210</v>
      </c>
      <c r="H838" s="87" t="s">
        <v>106</v>
      </c>
      <c r="I838" s="87" t="s">
        <v>241</v>
      </c>
      <c r="J838" s="87" t="s">
        <v>548</v>
      </c>
      <c r="K838" s="87" t="s">
        <v>549</v>
      </c>
      <c r="L838" s="87" t="s">
        <v>549</v>
      </c>
      <c r="M838" s="89">
        <v>67554</v>
      </c>
      <c r="N838" s="89">
        <v>115980</v>
      </c>
      <c r="O838" s="89">
        <v>85504</v>
      </c>
      <c r="P838" s="90">
        <v>269038</v>
      </c>
      <c r="R838" s="91"/>
    </row>
    <row r="839" spans="1:18" ht="20.100000000000001" customHeight="1" x14ac:dyDescent="0.25">
      <c r="A839" s="87">
        <v>5532</v>
      </c>
      <c r="B839" s="87" t="s">
        <v>2211</v>
      </c>
      <c r="C839" s="88"/>
      <c r="D839" s="88" t="s">
        <v>66</v>
      </c>
      <c r="E839" s="88"/>
      <c r="F839" s="88"/>
      <c r="G839" s="87" t="s">
        <v>241</v>
      </c>
      <c r="H839" s="87" t="s">
        <v>106</v>
      </c>
      <c r="I839" s="87" t="s">
        <v>241</v>
      </c>
      <c r="J839" s="87" t="s">
        <v>693</v>
      </c>
      <c r="K839" s="87" t="s">
        <v>549</v>
      </c>
      <c r="L839" s="87" t="s">
        <v>549</v>
      </c>
      <c r="M839" s="89">
        <v>561390</v>
      </c>
      <c r="N839" s="89">
        <v>945684</v>
      </c>
      <c r="O839" s="89">
        <v>726702</v>
      </c>
      <c r="P839" s="90">
        <v>2233776</v>
      </c>
      <c r="R839" s="91"/>
    </row>
    <row r="840" spans="1:18" ht="20.100000000000001" customHeight="1" x14ac:dyDescent="0.25">
      <c r="A840" s="87">
        <v>5264</v>
      </c>
      <c r="B840" s="87" t="s">
        <v>2212</v>
      </c>
      <c r="C840" s="88"/>
      <c r="D840" s="88" t="s">
        <v>66</v>
      </c>
      <c r="E840" s="88"/>
      <c r="F840" s="88"/>
      <c r="G840" s="87" t="s">
        <v>2213</v>
      </c>
      <c r="H840" s="87" t="s">
        <v>106</v>
      </c>
      <c r="I840" s="87" t="s">
        <v>241</v>
      </c>
      <c r="J840" s="87" t="s">
        <v>548</v>
      </c>
      <c r="K840" s="87" t="s">
        <v>549</v>
      </c>
      <c r="L840" s="87" t="s">
        <v>549</v>
      </c>
      <c r="M840" s="89">
        <v>6426</v>
      </c>
      <c r="N840" s="89">
        <v>7316</v>
      </c>
      <c r="O840" s="89">
        <v>12190</v>
      </c>
      <c r="P840" s="90">
        <v>25932</v>
      </c>
      <c r="R840" s="91"/>
    </row>
    <row r="841" spans="1:18" ht="20.100000000000001" customHeight="1" x14ac:dyDescent="0.25">
      <c r="A841" s="87">
        <v>7473</v>
      </c>
      <c r="B841" s="87" t="s">
        <v>2214</v>
      </c>
      <c r="C841" s="88" t="s">
        <v>20</v>
      </c>
      <c r="D841" s="88"/>
      <c r="E841" s="88"/>
      <c r="F841" s="88"/>
      <c r="G841" s="87" t="s">
        <v>2215</v>
      </c>
      <c r="H841" s="87" t="s">
        <v>84</v>
      </c>
      <c r="I841" s="87" t="s">
        <v>2216</v>
      </c>
      <c r="J841" s="87" t="s">
        <v>944</v>
      </c>
      <c r="K841" s="87" t="s">
        <v>549</v>
      </c>
      <c r="L841" s="87" t="s">
        <v>638</v>
      </c>
      <c r="M841" s="89">
        <v>117602</v>
      </c>
      <c r="N841" s="89">
        <v>66084</v>
      </c>
      <c r="O841" s="89">
        <v>93992</v>
      </c>
      <c r="P841" s="90">
        <v>277678</v>
      </c>
      <c r="R841" s="91"/>
    </row>
    <row r="842" spans="1:18" ht="20.100000000000001" customHeight="1" x14ac:dyDescent="0.25">
      <c r="A842" s="87">
        <v>6877</v>
      </c>
      <c r="B842" s="87" t="s">
        <v>2217</v>
      </c>
      <c r="C842" s="88" t="s">
        <v>20</v>
      </c>
      <c r="D842" s="88"/>
      <c r="E842" s="88"/>
      <c r="F842" s="88"/>
      <c r="G842" s="87" t="s">
        <v>2218</v>
      </c>
      <c r="H842" s="87" t="s">
        <v>84</v>
      </c>
      <c r="I842" s="87" t="s">
        <v>2216</v>
      </c>
      <c r="J842" s="87" t="s">
        <v>973</v>
      </c>
      <c r="K842" s="87" t="s">
        <v>549</v>
      </c>
      <c r="L842" s="87" t="s">
        <v>638</v>
      </c>
      <c r="M842" s="89">
        <v>864700</v>
      </c>
      <c r="N842" s="89">
        <v>821024</v>
      </c>
      <c r="O842" s="89">
        <v>1111380</v>
      </c>
      <c r="P842" s="90">
        <v>2797104</v>
      </c>
      <c r="R842" s="91"/>
    </row>
    <row r="843" spans="1:18" ht="20.100000000000001" customHeight="1" x14ac:dyDescent="0.25">
      <c r="A843" s="87">
        <v>6879</v>
      </c>
      <c r="B843" s="87" t="s">
        <v>2219</v>
      </c>
      <c r="C843" s="88" t="s">
        <v>20</v>
      </c>
      <c r="D843" s="88"/>
      <c r="E843" s="88"/>
      <c r="F843" s="88"/>
      <c r="G843" s="87" t="s">
        <v>2220</v>
      </c>
      <c r="H843" s="87" t="s">
        <v>84</v>
      </c>
      <c r="I843" s="87" t="s">
        <v>2216</v>
      </c>
      <c r="J843" s="87" t="s">
        <v>973</v>
      </c>
      <c r="K843" s="87" t="s">
        <v>549</v>
      </c>
      <c r="L843" s="87" t="s">
        <v>638</v>
      </c>
      <c r="M843" s="89">
        <v>803776</v>
      </c>
      <c r="N843" s="89">
        <v>914810</v>
      </c>
      <c r="O843" s="89">
        <v>1254854</v>
      </c>
      <c r="P843" s="90">
        <v>2973440</v>
      </c>
      <c r="R843" s="91"/>
    </row>
    <row r="844" spans="1:18" ht="20.100000000000001" customHeight="1" x14ac:dyDescent="0.25">
      <c r="A844" s="87">
        <v>7454</v>
      </c>
      <c r="B844" s="87" t="s">
        <v>2221</v>
      </c>
      <c r="C844" s="88" t="s">
        <v>20</v>
      </c>
      <c r="D844" s="88"/>
      <c r="E844" s="88"/>
      <c r="F844" s="88"/>
      <c r="G844" s="87" t="s">
        <v>2222</v>
      </c>
      <c r="H844" s="87" t="s">
        <v>84</v>
      </c>
      <c r="I844" s="87" t="s">
        <v>2216</v>
      </c>
      <c r="J844" s="87" t="s">
        <v>637</v>
      </c>
      <c r="K844" s="87" t="s">
        <v>549</v>
      </c>
      <c r="L844" s="87" t="s">
        <v>638</v>
      </c>
      <c r="M844" s="89">
        <v>584482</v>
      </c>
      <c r="N844" s="89">
        <v>602620</v>
      </c>
      <c r="O844" s="89">
        <v>585078</v>
      </c>
      <c r="P844" s="90">
        <v>1772180</v>
      </c>
      <c r="R844" s="91"/>
    </row>
    <row r="845" spans="1:18" ht="20.100000000000001" customHeight="1" x14ac:dyDescent="0.25">
      <c r="A845" s="87">
        <v>6886</v>
      </c>
      <c r="B845" s="87" t="s">
        <v>2223</v>
      </c>
      <c r="C845" s="88" t="s">
        <v>20</v>
      </c>
      <c r="D845" s="88"/>
      <c r="E845" s="88"/>
      <c r="F845" s="88"/>
      <c r="G845" s="87" t="s">
        <v>2224</v>
      </c>
      <c r="H845" s="87" t="s">
        <v>84</v>
      </c>
      <c r="I845" s="87" t="s">
        <v>2216</v>
      </c>
      <c r="J845" s="87" t="s">
        <v>973</v>
      </c>
      <c r="K845" s="87" t="s">
        <v>549</v>
      </c>
      <c r="L845" s="87" t="s">
        <v>638</v>
      </c>
      <c r="M845" s="89">
        <v>2300234</v>
      </c>
      <c r="N845" s="89">
        <v>3371108</v>
      </c>
      <c r="O845" s="89">
        <v>3162202</v>
      </c>
      <c r="P845" s="90">
        <v>8833544</v>
      </c>
      <c r="R845" s="91"/>
    </row>
    <row r="846" spans="1:18" ht="20.100000000000001" customHeight="1" x14ac:dyDescent="0.25">
      <c r="A846" s="87">
        <v>7464</v>
      </c>
      <c r="B846" s="87" t="s">
        <v>2225</v>
      </c>
      <c r="C846" s="88" t="s">
        <v>20</v>
      </c>
      <c r="D846" s="88"/>
      <c r="E846" s="88"/>
      <c r="F846" s="88"/>
      <c r="G846" s="87" t="s">
        <v>2226</v>
      </c>
      <c r="H846" s="87" t="s">
        <v>84</v>
      </c>
      <c r="I846" s="87" t="s">
        <v>2216</v>
      </c>
      <c r="J846" s="87" t="s">
        <v>637</v>
      </c>
      <c r="K846" s="87" t="s">
        <v>549</v>
      </c>
      <c r="L846" s="87" t="s">
        <v>638</v>
      </c>
      <c r="M846" s="89">
        <v>2014564</v>
      </c>
      <c r="N846" s="89">
        <v>2361492</v>
      </c>
      <c r="O846" s="89">
        <v>1607950</v>
      </c>
      <c r="P846" s="90">
        <v>5984006</v>
      </c>
      <c r="R846" s="91"/>
    </row>
    <row r="847" spans="1:18" ht="20.100000000000001" customHeight="1" x14ac:dyDescent="0.25">
      <c r="A847" s="87">
        <v>1542</v>
      </c>
      <c r="B847" s="87" t="s">
        <v>2227</v>
      </c>
      <c r="C847" s="88" t="s">
        <v>20</v>
      </c>
      <c r="D847" s="88"/>
      <c r="E847" s="88"/>
      <c r="F847" s="88"/>
      <c r="G847" s="87" t="s">
        <v>2228</v>
      </c>
      <c r="H847" s="87" t="s">
        <v>632</v>
      </c>
      <c r="I847" s="87" t="s">
        <v>127</v>
      </c>
      <c r="J847" s="87" t="s">
        <v>548</v>
      </c>
      <c r="K847" s="87" t="s">
        <v>549</v>
      </c>
      <c r="L847" s="87" t="s">
        <v>638</v>
      </c>
      <c r="M847" s="89">
        <v>900650</v>
      </c>
      <c r="N847" s="89">
        <v>1050170</v>
      </c>
      <c r="O847" s="89">
        <v>1296966</v>
      </c>
      <c r="P847" s="90">
        <v>3247786</v>
      </c>
      <c r="R847" s="91"/>
    </row>
    <row r="848" spans="1:18" ht="20.100000000000001" customHeight="1" x14ac:dyDescent="0.25">
      <c r="A848" s="87">
        <v>6022</v>
      </c>
      <c r="B848" s="87" t="s">
        <v>2229</v>
      </c>
      <c r="C848" s="88" t="s">
        <v>20</v>
      </c>
      <c r="D848" s="88"/>
      <c r="E848" s="88"/>
      <c r="F848" s="88"/>
      <c r="G848" s="87" t="s">
        <v>2230</v>
      </c>
      <c r="H848" s="87" t="s">
        <v>632</v>
      </c>
      <c r="I848" s="87" t="s">
        <v>127</v>
      </c>
      <c r="J848" s="87" t="s">
        <v>548</v>
      </c>
      <c r="K848" s="87" t="s">
        <v>549</v>
      </c>
      <c r="L848" s="87" t="s">
        <v>549</v>
      </c>
      <c r="M848" s="89">
        <v>498026</v>
      </c>
      <c r="N848" s="89">
        <v>652610</v>
      </c>
      <c r="O848" s="89">
        <v>833690</v>
      </c>
      <c r="P848" s="90">
        <v>1984326</v>
      </c>
      <c r="R848" s="91"/>
    </row>
    <row r="849" spans="1:18" ht="20.100000000000001" customHeight="1" x14ac:dyDescent="0.25">
      <c r="A849" s="87">
        <v>1546</v>
      </c>
      <c r="B849" s="87" t="s">
        <v>2231</v>
      </c>
      <c r="C849" s="88" t="s">
        <v>20</v>
      </c>
      <c r="D849" s="88"/>
      <c r="E849" s="88"/>
      <c r="F849" s="88"/>
      <c r="G849" s="87" t="s">
        <v>2232</v>
      </c>
      <c r="H849" s="87" t="s">
        <v>632</v>
      </c>
      <c r="I849" s="87" t="s">
        <v>127</v>
      </c>
      <c r="J849" s="87" t="s">
        <v>548</v>
      </c>
      <c r="K849" s="87" t="s">
        <v>549</v>
      </c>
      <c r="L849" s="87" t="s">
        <v>549</v>
      </c>
      <c r="M849" s="89">
        <v>277696</v>
      </c>
      <c r="N849" s="89">
        <v>385608</v>
      </c>
      <c r="O849" s="89">
        <v>540146</v>
      </c>
      <c r="P849" s="90">
        <v>1203450</v>
      </c>
      <c r="R849" s="91"/>
    </row>
    <row r="850" spans="1:18" ht="20.100000000000001" customHeight="1" x14ac:dyDescent="0.25">
      <c r="A850" s="87">
        <v>2820</v>
      </c>
      <c r="B850" s="87" t="s">
        <v>2233</v>
      </c>
      <c r="C850" s="88"/>
      <c r="D850" s="88"/>
      <c r="E850" s="88"/>
      <c r="F850" s="88" t="s">
        <v>57</v>
      </c>
      <c r="G850" s="87" t="s">
        <v>2234</v>
      </c>
      <c r="H850" s="87" t="s">
        <v>170</v>
      </c>
      <c r="I850" s="87" t="s">
        <v>335</v>
      </c>
      <c r="J850" s="87" t="s">
        <v>558</v>
      </c>
      <c r="K850" s="87" t="s">
        <v>549</v>
      </c>
      <c r="L850" s="87" t="s">
        <v>549</v>
      </c>
      <c r="M850" s="89">
        <v>14124</v>
      </c>
      <c r="N850" s="89">
        <v>14292</v>
      </c>
      <c r="O850" s="89">
        <v>2098</v>
      </c>
      <c r="P850" s="90">
        <v>30514</v>
      </c>
      <c r="R850" s="91"/>
    </row>
    <row r="851" spans="1:18" ht="20.100000000000001" customHeight="1" x14ac:dyDescent="0.25">
      <c r="A851" s="87">
        <v>2946</v>
      </c>
      <c r="B851" s="87" t="s">
        <v>2235</v>
      </c>
      <c r="C851" s="88"/>
      <c r="D851" s="88"/>
      <c r="E851" s="88"/>
      <c r="F851" s="88" t="s">
        <v>57</v>
      </c>
      <c r="G851" s="87" t="s">
        <v>2236</v>
      </c>
      <c r="H851" s="87" t="s">
        <v>170</v>
      </c>
      <c r="I851" s="87" t="s">
        <v>335</v>
      </c>
      <c r="J851" s="87" t="s">
        <v>558</v>
      </c>
      <c r="K851" s="87" t="s">
        <v>549</v>
      </c>
      <c r="L851" s="87" t="s">
        <v>549</v>
      </c>
      <c r="M851" s="89">
        <v>69922</v>
      </c>
      <c r="N851" s="89">
        <v>221622</v>
      </c>
      <c r="O851" s="89">
        <v>39676</v>
      </c>
      <c r="P851" s="90">
        <v>331220</v>
      </c>
      <c r="R851" s="91"/>
    </row>
    <row r="852" spans="1:18" ht="20.100000000000001" customHeight="1" x14ac:dyDescent="0.25">
      <c r="A852" s="87">
        <v>2762</v>
      </c>
      <c r="B852" s="87" t="s">
        <v>2237</v>
      </c>
      <c r="C852" s="88"/>
      <c r="D852" s="88"/>
      <c r="E852" s="88"/>
      <c r="F852" s="88" t="s">
        <v>57</v>
      </c>
      <c r="G852" s="87" t="s">
        <v>2238</v>
      </c>
      <c r="H852" s="87" t="s">
        <v>170</v>
      </c>
      <c r="I852" s="87" t="s">
        <v>335</v>
      </c>
      <c r="J852" s="87" t="s">
        <v>558</v>
      </c>
      <c r="K852" s="87" t="s">
        <v>549</v>
      </c>
      <c r="L852" s="87" t="s">
        <v>549</v>
      </c>
      <c r="M852" s="89">
        <v>11890</v>
      </c>
      <c r="N852" s="89">
        <v>32802</v>
      </c>
      <c r="O852" s="89">
        <v>11532</v>
      </c>
      <c r="P852" s="90">
        <v>56224</v>
      </c>
      <c r="R852" s="91"/>
    </row>
    <row r="853" spans="1:18" ht="20.100000000000001" customHeight="1" x14ac:dyDescent="0.25">
      <c r="A853" s="87">
        <v>2823</v>
      </c>
      <c r="B853" s="87" t="s">
        <v>2239</v>
      </c>
      <c r="C853" s="88"/>
      <c r="D853" s="88"/>
      <c r="E853" s="88"/>
      <c r="F853" s="88" t="s">
        <v>57</v>
      </c>
      <c r="G853" s="87" t="s">
        <v>2240</v>
      </c>
      <c r="H853" s="87" t="s">
        <v>170</v>
      </c>
      <c r="I853" s="87" t="s">
        <v>335</v>
      </c>
      <c r="J853" s="87" t="s">
        <v>558</v>
      </c>
      <c r="K853" s="87" t="s">
        <v>549</v>
      </c>
      <c r="L853" s="87" t="s">
        <v>549</v>
      </c>
      <c r="M853" s="89">
        <v>42072</v>
      </c>
      <c r="N853" s="89">
        <v>29504</v>
      </c>
      <c r="O853" s="89">
        <v>48556</v>
      </c>
      <c r="P853" s="90">
        <v>120132</v>
      </c>
      <c r="R853" s="91"/>
    </row>
    <row r="854" spans="1:18" ht="20.100000000000001" customHeight="1" x14ac:dyDescent="0.25">
      <c r="A854" s="87">
        <v>2893</v>
      </c>
      <c r="B854" s="87" t="s">
        <v>2241</v>
      </c>
      <c r="C854" s="88"/>
      <c r="D854" s="88"/>
      <c r="E854" s="88"/>
      <c r="F854" s="88" t="s">
        <v>57</v>
      </c>
      <c r="G854" s="87" t="s">
        <v>2242</v>
      </c>
      <c r="H854" s="87" t="s">
        <v>170</v>
      </c>
      <c r="I854" s="87" t="s">
        <v>335</v>
      </c>
      <c r="J854" s="87" t="s">
        <v>558</v>
      </c>
      <c r="K854" s="87" t="s">
        <v>549</v>
      </c>
      <c r="L854" s="87" t="s">
        <v>549</v>
      </c>
      <c r="M854" s="89">
        <v>37036</v>
      </c>
      <c r="N854" s="89">
        <v>45384</v>
      </c>
      <c r="O854" s="89">
        <v>78464</v>
      </c>
      <c r="P854" s="90">
        <v>160884</v>
      </c>
      <c r="R854" s="91"/>
    </row>
    <row r="855" spans="1:18" ht="20.100000000000001" customHeight="1" x14ac:dyDescent="0.25">
      <c r="A855" s="87">
        <v>2766</v>
      </c>
      <c r="B855" s="87" t="s">
        <v>2243</v>
      </c>
      <c r="C855" s="88"/>
      <c r="D855" s="88"/>
      <c r="E855" s="88"/>
      <c r="F855" s="88" t="s">
        <v>57</v>
      </c>
      <c r="G855" s="87" t="s">
        <v>2244</v>
      </c>
      <c r="H855" s="87" t="s">
        <v>170</v>
      </c>
      <c r="I855" s="87" t="s">
        <v>335</v>
      </c>
      <c r="J855" s="87" t="s">
        <v>558</v>
      </c>
      <c r="K855" s="87" t="s">
        <v>549</v>
      </c>
      <c r="L855" s="87" t="s">
        <v>549</v>
      </c>
      <c r="M855" s="89">
        <v>1930</v>
      </c>
      <c r="N855" s="89">
        <v>2718</v>
      </c>
      <c r="O855" s="89">
        <v>10</v>
      </c>
      <c r="P855" s="90">
        <v>4658</v>
      </c>
      <c r="R855" s="91"/>
    </row>
    <row r="856" spans="1:18" ht="20.100000000000001" customHeight="1" x14ac:dyDescent="0.25">
      <c r="A856" s="87">
        <v>2824</v>
      </c>
      <c r="B856" s="87" t="s">
        <v>2245</v>
      </c>
      <c r="C856" s="88"/>
      <c r="D856" s="88"/>
      <c r="E856" s="88"/>
      <c r="F856" s="88" t="s">
        <v>57</v>
      </c>
      <c r="G856" s="87" t="s">
        <v>2246</v>
      </c>
      <c r="H856" s="87" t="s">
        <v>170</v>
      </c>
      <c r="I856" s="87" t="s">
        <v>335</v>
      </c>
      <c r="J856" s="87" t="s">
        <v>558</v>
      </c>
      <c r="K856" s="87" t="s">
        <v>549</v>
      </c>
      <c r="L856" s="87" t="s">
        <v>549</v>
      </c>
      <c r="M856" s="89">
        <v>28620</v>
      </c>
      <c r="N856" s="89">
        <v>59864</v>
      </c>
      <c r="O856" s="89">
        <v>1026</v>
      </c>
      <c r="P856" s="90">
        <v>89510</v>
      </c>
      <c r="R856" s="91"/>
    </row>
    <row r="857" spans="1:18" ht="20.100000000000001" customHeight="1" x14ac:dyDescent="0.25">
      <c r="A857" s="87">
        <v>2952</v>
      </c>
      <c r="B857" s="87" t="s">
        <v>2247</v>
      </c>
      <c r="C857" s="88"/>
      <c r="D857" s="88"/>
      <c r="E857" s="88"/>
      <c r="F857" s="88" t="s">
        <v>57</v>
      </c>
      <c r="G857" s="87" t="s">
        <v>2248</v>
      </c>
      <c r="H857" s="87" t="s">
        <v>170</v>
      </c>
      <c r="I857" s="87" t="s">
        <v>335</v>
      </c>
      <c r="J857" s="87" t="s">
        <v>558</v>
      </c>
      <c r="K857" s="87" t="s">
        <v>549</v>
      </c>
      <c r="L857" s="87" t="s">
        <v>549</v>
      </c>
      <c r="M857" s="89">
        <v>5606</v>
      </c>
      <c r="N857" s="89">
        <v>12306</v>
      </c>
      <c r="O857" s="89">
        <v>3888</v>
      </c>
      <c r="P857" s="90">
        <v>21800</v>
      </c>
      <c r="R857" s="91"/>
    </row>
    <row r="858" spans="1:18" ht="20.100000000000001" customHeight="1" x14ac:dyDescent="0.25">
      <c r="A858" s="87">
        <v>2895</v>
      </c>
      <c r="B858" s="87" t="s">
        <v>2249</v>
      </c>
      <c r="C858" s="88"/>
      <c r="D858" s="88"/>
      <c r="E858" s="88"/>
      <c r="F858" s="88" t="s">
        <v>57</v>
      </c>
      <c r="G858" s="87" t="s">
        <v>2250</v>
      </c>
      <c r="H858" s="87" t="s">
        <v>170</v>
      </c>
      <c r="I858" s="87" t="s">
        <v>335</v>
      </c>
      <c r="J858" s="87" t="s">
        <v>558</v>
      </c>
      <c r="K858" s="87" t="s">
        <v>549</v>
      </c>
      <c r="L858" s="87" t="s">
        <v>549</v>
      </c>
      <c r="M858" s="89">
        <v>179384</v>
      </c>
      <c r="N858" s="89">
        <v>295170</v>
      </c>
      <c r="O858" s="89">
        <v>426066</v>
      </c>
      <c r="P858" s="90">
        <v>900620</v>
      </c>
      <c r="R858" s="91"/>
    </row>
    <row r="859" spans="1:18" ht="20.100000000000001" customHeight="1" x14ac:dyDescent="0.25">
      <c r="A859" s="87">
        <v>2896</v>
      </c>
      <c r="B859" s="87" t="s">
        <v>2251</v>
      </c>
      <c r="C859" s="88"/>
      <c r="D859" s="88"/>
      <c r="E859" s="88"/>
      <c r="F859" s="88" t="s">
        <v>57</v>
      </c>
      <c r="G859" s="87" t="s">
        <v>2252</v>
      </c>
      <c r="H859" s="87" t="s">
        <v>170</v>
      </c>
      <c r="I859" s="87" t="s">
        <v>335</v>
      </c>
      <c r="J859" s="87" t="s">
        <v>558</v>
      </c>
      <c r="K859" s="87" t="s">
        <v>549</v>
      </c>
      <c r="L859" s="87" t="s">
        <v>549</v>
      </c>
      <c r="M859" s="89">
        <v>79646</v>
      </c>
      <c r="N859" s="89">
        <v>110422</v>
      </c>
      <c r="O859" s="89">
        <v>154374</v>
      </c>
      <c r="P859" s="90">
        <v>344442</v>
      </c>
      <c r="R859" s="91"/>
    </row>
    <row r="860" spans="1:18" ht="20.100000000000001" customHeight="1" x14ac:dyDescent="0.25">
      <c r="A860" s="87">
        <v>2828</v>
      </c>
      <c r="B860" s="87" t="s">
        <v>2253</v>
      </c>
      <c r="C860" s="88"/>
      <c r="D860" s="88"/>
      <c r="E860" s="88"/>
      <c r="F860" s="88" t="s">
        <v>57</v>
      </c>
      <c r="G860" s="87" t="s">
        <v>2254</v>
      </c>
      <c r="H860" s="87" t="s">
        <v>170</v>
      </c>
      <c r="I860" s="87" t="s">
        <v>335</v>
      </c>
      <c r="J860" s="87" t="s">
        <v>558</v>
      </c>
      <c r="K860" s="87" t="s">
        <v>549</v>
      </c>
      <c r="L860" s="87" t="s">
        <v>549</v>
      </c>
      <c r="M860" s="89">
        <v>24620</v>
      </c>
      <c r="N860" s="89">
        <v>34612</v>
      </c>
      <c r="O860" s="89">
        <v>3642</v>
      </c>
      <c r="P860" s="90">
        <v>62874</v>
      </c>
      <c r="R860" s="91"/>
    </row>
    <row r="861" spans="1:18" ht="20.100000000000001" customHeight="1" x14ac:dyDescent="0.25">
      <c r="A861" s="87">
        <v>2974</v>
      </c>
      <c r="B861" s="87" t="s">
        <v>2255</v>
      </c>
      <c r="C861" s="88"/>
      <c r="D861" s="88"/>
      <c r="E861" s="88"/>
      <c r="F861" s="88" t="s">
        <v>57</v>
      </c>
      <c r="G861" s="87" t="s">
        <v>2256</v>
      </c>
      <c r="H861" s="87" t="s">
        <v>170</v>
      </c>
      <c r="I861" s="87" t="s">
        <v>335</v>
      </c>
      <c r="J861" s="87" t="s">
        <v>558</v>
      </c>
      <c r="K861" s="87" t="s">
        <v>549</v>
      </c>
      <c r="L861" s="87" t="s">
        <v>549</v>
      </c>
      <c r="M861" s="89">
        <v>41208</v>
      </c>
      <c r="N861" s="89">
        <v>59366</v>
      </c>
      <c r="O861" s="89">
        <v>108594</v>
      </c>
      <c r="P861" s="90">
        <v>209168</v>
      </c>
      <c r="R861" s="91"/>
    </row>
    <row r="862" spans="1:18" ht="20.100000000000001" customHeight="1" x14ac:dyDescent="0.25">
      <c r="A862" s="87">
        <v>2769</v>
      </c>
      <c r="B862" s="87" t="s">
        <v>2257</v>
      </c>
      <c r="C862" s="88"/>
      <c r="D862" s="88"/>
      <c r="E862" s="88"/>
      <c r="F862" s="88" t="s">
        <v>57</v>
      </c>
      <c r="G862" s="87" t="s">
        <v>2258</v>
      </c>
      <c r="H862" s="87" t="s">
        <v>170</v>
      </c>
      <c r="I862" s="87" t="s">
        <v>335</v>
      </c>
      <c r="J862" s="87" t="s">
        <v>558</v>
      </c>
      <c r="K862" s="87" t="s">
        <v>549</v>
      </c>
      <c r="L862" s="87" t="s">
        <v>549</v>
      </c>
      <c r="M862" s="89">
        <v>35028</v>
      </c>
      <c r="N862" s="89">
        <v>45536</v>
      </c>
      <c r="O862" s="89">
        <v>123984</v>
      </c>
      <c r="P862" s="90">
        <v>204548</v>
      </c>
      <c r="R862" s="91"/>
    </row>
    <row r="863" spans="1:18" ht="20.100000000000001" customHeight="1" x14ac:dyDescent="0.25">
      <c r="A863" s="87">
        <v>2772</v>
      </c>
      <c r="B863" s="87" t="s">
        <v>2259</v>
      </c>
      <c r="C863" s="88"/>
      <c r="D863" s="88"/>
      <c r="E863" s="88"/>
      <c r="F863" s="88" t="s">
        <v>57</v>
      </c>
      <c r="G863" s="87" t="s">
        <v>2260</v>
      </c>
      <c r="H863" s="87" t="s">
        <v>170</v>
      </c>
      <c r="I863" s="87" t="s">
        <v>335</v>
      </c>
      <c r="J863" s="87" t="s">
        <v>558</v>
      </c>
      <c r="K863" s="87" t="s">
        <v>549</v>
      </c>
      <c r="L863" s="87" t="s">
        <v>549</v>
      </c>
      <c r="M863" s="89">
        <v>31884</v>
      </c>
      <c r="N863" s="89">
        <v>59014</v>
      </c>
      <c r="O863" s="89">
        <v>40442</v>
      </c>
      <c r="P863" s="90">
        <v>131340</v>
      </c>
      <c r="R863" s="91"/>
    </row>
    <row r="864" spans="1:18" ht="20.100000000000001" customHeight="1" x14ac:dyDescent="0.25">
      <c r="A864" s="87">
        <v>3186</v>
      </c>
      <c r="B864" s="87" t="s">
        <v>2261</v>
      </c>
      <c r="C864" s="88" t="s">
        <v>20</v>
      </c>
      <c r="D864" s="88"/>
      <c r="E864" s="88"/>
      <c r="F864" s="88"/>
      <c r="G864" s="87" t="s">
        <v>2262</v>
      </c>
      <c r="H864" s="87" t="s">
        <v>84</v>
      </c>
      <c r="I864" s="87" t="s">
        <v>2263</v>
      </c>
      <c r="J864" s="87" t="s">
        <v>696</v>
      </c>
      <c r="K864" s="87" t="s">
        <v>549</v>
      </c>
      <c r="L864" s="87" t="s">
        <v>638</v>
      </c>
      <c r="M864" s="89">
        <v>1005422</v>
      </c>
      <c r="N864" s="89">
        <v>1290498</v>
      </c>
      <c r="O864" s="89">
        <v>1548624</v>
      </c>
      <c r="P864" s="90">
        <v>3844544</v>
      </c>
      <c r="R864" s="91"/>
    </row>
    <row r="865" spans="1:18" ht="20.100000000000001" customHeight="1" x14ac:dyDescent="0.25">
      <c r="A865" s="87">
        <v>3057</v>
      </c>
      <c r="B865" s="87" t="s">
        <v>2264</v>
      </c>
      <c r="C865" s="88" t="s">
        <v>20</v>
      </c>
      <c r="D865" s="88"/>
      <c r="E865" s="88"/>
      <c r="F865" s="88"/>
      <c r="G865" s="87" t="s">
        <v>2265</v>
      </c>
      <c r="H865" s="87" t="s">
        <v>84</v>
      </c>
      <c r="I865" s="87" t="s">
        <v>2263</v>
      </c>
      <c r="J865" s="87" t="s">
        <v>949</v>
      </c>
      <c r="K865" s="87" t="s">
        <v>549</v>
      </c>
      <c r="L865" s="87" t="s">
        <v>638</v>
      </c>
      <c r="M865" s="89">
        <v>99794</v>
      </c>
      <c r="N865" s="89">
        <v>72408</v>
      </c>
      <c r="O865" s="89">
        <v>57112</v>
      </c>
      <c r="P865" s="90">
        <v>229314</v>
      </c>
      <c r="R865" s="91"/>
    </row>
    <row r="866" spans="1:18" ht="20.100000000000001" customHeight="1" x14ac:dyDescent="0.25">
      <c r="A866" s="87">
        <v>3174</v>
      </c>
      <c r="B866" s="87" t="s">
        <v>2266</v>
      </c>
      <c r="C866" s="88" t="s">
        <v>20</v>
      </c>
      <c r="D866" s="88"/>
      <c r="E866" s="88"/>
      <c r="F866" s="88"/>
      <c r="G866" s="87" t="s">
        <v>2267</v>
      </c>
      <c r="H866" s="87" t="s">
        <v>84</v>
      </c>
      <c r="I866" s="87" t="s">
        <v>2263</v>
      </c>
      <c r="J866" s="87" t="s">
        <v>696</v>
      </c>
      <c r="K866" s="87" t="s">
        <v>549</v>
      </c>
      <c r="L866" s="87" t="s">
        <v>638</v>
      </c>
      <c r="M866" s="89">
        <v>550996</v>
      </c>
      <c r="N866" s="89">
        <v>824208</v>
      </c>
      <c r="O866" s="89">
        <v>691182</v>
      </c>
      <c r="P866" s="90">
        <v>2066386</v>
      </c>
      <c r="R866" s="91"/>
    </row>
    <row r="867" spans="1:18" ht="20.100000000000001" customHeight="1" x14ac:dyDescent="0.25">
      <c r="A867" s="87">
        <v>3059</v>
      </c>
      <c r="B867" s="87" t="s">
        <v>2268</v>
      </c>
      <c r="C867" s="88" t="s">
        <v>20</v>
      </c>
      <c r="D867" s="88"/>
      <c r="E867" s="88"/>
      <c r="F867" s="88"/>
      <c r="G867" s="87" t="s">
        <v>2269</v>
      </c>
      <c r="H867" s="87" t="s">
        <v>84</v>
      </c>
      <c r="I867" s="87" t="s">
        <v>2263</v>
      </c>
      <c r="J867" s="87" t="s">
        <v>949</v>
      </c>
      <c r="K867" s="87" t="s">
        <v>549</v>
      </c>
      <c r="L867" s="87" t="s">
        <v>638</v>
      </c>
      <c r="M867" s="89">
        <v>94520</v>
      </c>
      <c r="N867" s="89">
        <v>60026</v>
      </c>
      <c r="O867" s="89">
        <v>34788</v>
      </c>
      <c r="P867" s="90">
        <v>189334</v>
      </c>
      <c r="R867" s="91"/>
    </row>
    <row r="868" spans="1:18" ht="20.100000000000001" customHeight="1" x14ac:dyDescent="0.25">
      <c r="A868" s="87" t="s">
        <v>549</v>
      </c>
      <c r="B868" s="87" t="s">
        <v>2270</v>
      </c>
      <c r="C868" s="88"/>
      <c r="D868" s="88"/>
      <c r="E868" s="88"/>
      <c r="F868" s="88" t="s">
        <v>57</v>
      </c>
      <c r="G868" s="87" t="s">
        <v>2271</v>
      </c>
      <c r="H868" s="87" t="s">
        <v>549</v>
      </c>
      <c r="I868" s="87" t="s">
        <v>2263</v>
      </c>
      <c r="J868" s="87" t="s">
        <v>2272</v>
      </c>
      <c r="K868" s="87" t="s">
        <v>549</v>
      </c>
      <c r="L868" s="87" t="s">
        <v>638</v>
      </c>
      <c r="M868" s="89" t="s">
        <v>2273</v>
      </c>
      <c r="N868" s="89" t="s">
        <v>2273</v>
      </c>
      <c r="O868" s="89" t="s">
        <v>2273</v>
      </c>
      <c r="P868" s="90" t="s">
        <v>2273</v>
      </c>
      <c r="R868" s="91"/>
    </row>
    <row r="869" spans="1:18" ht="20.100000000000001" customHeight="1" x14ac:dyDescent="0.25">
      <c r="A869" s="87" t="s">
        <v>549</v>
      </c>
      <c r="B869" s="87" t="s">
        <v>2274</v>
      </c>
      <c r="C869" s="88"/>
      <c r="D869" s="88"/>
      <c r="E869" s="88"/>
      <c r="F869" s="88" t="s">
        <v>57</v>
      </c>
      <c r="G869" s="87" t="s">
        <v>2275</v>
      </c>
      <c r="H869" s="87" t="s">
        <v>549</v>
      </c>
      <c r="I869" s="87" t="s">
        <v>2263</v>
      </c>
      <c r="J869" s="87" t="s">
        <v>2272</v>
      </c>
      <c r="K869" s="87" t="s">
        <v>549</v>
      </c>
      <c r="L869" s="87" t="s">
        <v>638</v>
      </c>
      <c r="M869" s="89" t="s">
        <v>2273</v>
      </c>
      <c r="N869" s="89" t="s">
        <v>2273</v>
      </c>
      <c r="O869" s="89" t="s">
        <v>2273</v>
      </c>
      <c r="P869" s="90" t="s">
        <v>2273</v>
      </c>
      <c r="R869" s="91"/>
    </row>
    <row r="870" spans="1:18" ht="20.100000000000001" customHeight="1" x14ac:dyDescent="0.25">
      <c r="A870" s="87" t="s">
        <v>549</v>
      </c>
      <c r="B870" s="87" t="s">
        <v>2276</v>
      </c>
      <c r="C870" s="88"/>
      <c r="D870" s="88"/>
      <c r="E870" s="88"/>
      <c r="F870" s="88" t="s">
        <v>57</v>
      </c>
      <c r="G870" s="87" t="s">
        <v>2277</v>
      </c>
      <c r="H870" s="87" t="s">
        <v>549</v>
      </c>
      <c r="I870" s="87" t="s">
        <v>2263</v>
      </c>
      <c r="J870" s="87" t="s">
        <v>2272</v>
      </c>
      <c r="K870" s="87" t="s">
        <v>549</v>
      </c>
      <c r="L870" s="87" t="s">
        <v>638</v>
      </c>
      <c r="M870" s="89" t="s">
        <v>2273</v>
      </c>
      <c r="N870" s="89" t="s">
        <v>2273</v>
      </c>
      <c r="O870" s="89" t="s">
        <v>2273</v>
      </c>
      <c r="P870" s="90" t="s">
        <v>2273</v>
      </c>
      <c r="R870" s="91"/>
    </row>
    <row r="871" spans="1:18" ht="20.100000000000001" customHeight="1" x14ac:dyDescent="0.25">
      <c r="A871" s="87">
        <v>1870</v>
      </c>
      <c r="B871" s="87" t="s">
        <v>2278</v>
      </c>
      <c r="C871" s="88"/>
      <c r="D871" s="88"/>
      <c r="E871" s="88"/>
      <c r="F871" s="88" t="s">
        <v>57</v>
      </c>
      <c r="G871" s="87" t="s">
        <v>2279</v>
      </c>
      <c r="H871" s="87" t="s">
        <v>170</v>
      </c>
      <c r="I871" s="87" t="s">
        <v>371</v>
      </c>
      <c r="J871" s="87" t="s">
        <v>571</v>
      </c>
      <c r="K871" s="87" t="s">
        <v>549</v>
      </c>
      <c r="L871" s="87" t="s">
        <v>549</v>
      </c>
      <c r="M871" s="89">
        <v>92978</v>
      </c>
      <c r="N871" s="89">
        <v>141380</v>
      </c>
      <c r="O871" s="89">
        <v>94480</v>
      </c>
      <c r="P871" s="90">
        <v>328838</v>
      </c>
      <c r="R871" s="91"/>
    </row>
    <row r="872" spans="1:18" ht="20.100000000000001" customHeight="1" x14ac:dyDescent="0.25">
      <c r="A872" s="87">
        <v>5250</v>
      </c>
      <c r="B872" s="87" t="s">
        <v>2280</v>
      </c>
      <c r="C872" s="88"/>
      <c r="D872" s="88"/>
      <c r="E872" s="88"/>
      <c r="F872" s="88" t="s">
        <v>57</v>
      </c>
      <c r="G872" s="87" t="s">
        <v>2281</v>
      </c>
      <c r="H872" s="87" t="s">
        <v>106</v>
      </c>
      <c r="I872" s="87" t="s">
        <v>346</v>
      </c>
      <c r="J872" s="87" t="s">
        <v>548</v>
      </c>
      <c r="K872" s="87" t="s">
        <v>549</v>
      </c>
      <c r="L872" s="87" t="s">
        <v>549</v>
      </c>
      <c r="M872" s="89">
        <v>9800</v>
      </c>
      <c r="N872" s="89">
        <v>24484</v>
      </c>
      <c r="O872" s="89">
        <v>16312</v>
      </c>
      <c r="P872" s="90">
        <v>50596</v>
      </c>
      <c r="R872" s="91"/>
    </row>
    <row r="873" spans="1:18" ht="20.100000000000001" customHeight="1" x14ac:dyDescent="0.25">
      <c r="A873" s="87">
        <v>5464</v>
      </c>
      <c r="B873" s="87" t="s">
        <v>2282</v>
      </c>
      <c r="C873" s="88"/>
      <c r="D873" s="88"/>
      <c r="E873" s="88"/>
      <c r="F873" s="88" t="s">
        <v>57</v>
      </c>
      <c r="G873" s="87" t="s">
        <v>2283</v>
      </c>
      <c r="H873" s="87" t="s">
        <v>106</v>
      </c>
      <c r="I873" s="87" t="s">
        <v>346</v>
      </c>
      <c r="J873" s="87" t="s">
        <v>548</v>
      </c>
      <c r="K873" s="87" t="s">
        <v>549</v>
      </c>
      <c r="L873" s="87" t="s">
        <v>549</v>
      </c>
      <c r="M873" s="89">
        <v>72428</v>
      </c>
      <c r="N873" s="89">
        <v>144728</v>
      </c>
      <c r="O873" s="89">
        <v>201410</v>
      </c>
      <c r="P873" s="90">
        <v>418566</v>
      </c>
      <c r="R873" s="91"/>
    </row>
    <row r="874" spans="1:18" ht="20.100000000000001" customHeight="1" x14ac:dyDescent="0.25">
      <c r="A874" s="87">
        <v>5319</v>
      </c>
      <c r="B874" s="87" t="s">
        <v>2284</v>
      </c>
      <c r="C874" s="88"/>
      <c r="D874" s="88"/>
      <c r="E874" s="88"/>
      <c r="F874" s="88" t="s">
        <v>57</v>
      </c>
      <c r="G874" s="87" t="s">
        <v>2285</v>
      </c>
      <c r="H874" s="87" t="s">
        <v>106</v>
      </c>
      <c r="I874" s="87" t="s">
        <v>346</v>
      </c>
      <c r="J874" s="87" t="s">
        <v>548</v>
      </c>
      <c r="K874" s="87" t="s">
        <v>549</v>
      </c>
      <c r="L874" s="87" t="s">
        <v>549</v>
      </c>
      <c r="M874" s="89">
        <v>24440</v>
      </c>
      <c r="N874" s="89">
        <v>56098</v>
      </c>
      <c r="O874" s="89">
        <v>72188</v>
      </c>
      <c r="P874" s="90">
        <v>152726</v>
      </c>
      <c r="R874" s="91"/>
    </row>
    <row r="875" spans="1:18" ht="20.100000000000001" customHeight="1" x14ac:dyDescent="0.25">
      <c r="A875" s="87">
        <v>5493</v>
      </c>
      <c r="B875" s="87" t="s">
        <v>2286</v>
      </c>
      <c r="C875" s="88"/>
      <c r="D875" s="88"/>
      <c r="E875" s="88"/>
      <c r="F875" s="88" t="s">
        <v>57</v>
      </c>
      <c r="G875" s="87" t="s">
        <v>2287</v>
      </c>
      <c r="H875" s="87" t="s">
        <v>106</v>
      </c>
      <c r="I875" s="87" t="s">
        <v>346</v>
      </c>
      <c r="J875" s="87" t="s">
        <v>548</v>
      </c>
      <c r="K875" s="87" t="s">
        <v>549</v>
      </c>
      <c r="L875" s="87" t="s">
        <v>549</v>
      </c>
      <c r="M875" s="89">
        <v>1770</v>
      </c>
      <c r="N875" s="89">
        <v>958</v>
      </c>
      <c r="O875" s="89">
        <v>6300</v>
      </c>
      <c r="P875" s="90">
        <v>9028</v>
      </c>
      <c r="R875" s="91"/>
    </row>
    <row r="876" spans="1:18" ht="20.100000000000001" customHeight="1" x14ac:dyDescent="0.25">
      <c r="A876" s="87">
        <v>5309</v>
      </c>
      <c r="B876" s="87" t="s">
        <v>2288</v>
      </c>
      <c r="C876" s="88"/>
      <c r="D876" s="88"/>
      <c r="E876" s="88"/>
      <c r="F876" s="88" t="s">
        <v>57</v>
      </c>
      <c r="G876" s="87" t="s">
        <v>346</v>
      </c>
      <c r="H876" s="87" t="s">
        <v>106</v>
      </c>
      <c r="I876" s="87" t="s">
        <v>346</v>
      </c>
      <c r="J876" s="87" t="s">
        <v>548</v>
      </c>
      <c r="K876" s="87" t="s">
        <v>549</v>
      </c>
      <c r="L876" s="87" t="s">
        <v>549</v>
      </c>
      <c r="M876" s="89">
        <v>470282</v>
      </c>
      <c r="N876" s="89">
        <v>857806</v>
      </c>
      <c r="O876" s="89">
        <v>1202346</v>
      </c>
      <c r="P876" s="90">
        <v>2530434</v>
      </c>
      <c r="R876" s="91"/>
    </row>
    <row r="877" spans="1:18" ht="20.100000000000001" customHeight="1" x14ac:dyDescent="0.25">
      <c r="A877" s="87">
        <v>5498</v>
      </c>
      <c r="B877" s="87" t="s">
        <v>2289</v>
      </c>
      <c r="C877" s="88"/>
      <c r="D877" s="88"/>
      <c r="E877" s="88"/>
      <c r="F877" s="88" t="s">
        <v>57</v>
      </c>
      <c r="G877" s="87" t="s">
        <v>2290</v>
      </c>
      <c r="H877" s="87" t="s">
        <v>106</v>
      </c>
      <c r="I877" s="87" t="s">
        <v>346</v>
      </c>
      <c r="J877" s="87" t="s">
        <v>548</v>
      </c>
      <c r="K877" s="87" t="s">
        <v>549</v>
      </c>
      <c r="L877" s="87" t="s">
        <v>549</v>
      </c>
      <c r="M877" s="89">
        <v>63186</v>
      </c>
      <c r="N877" s="89">
        <v>75398</v>
      </c>
      <c r="O877" s="89">
        <v>130416</v>
      </c>
      <c r="P877" s="90">
        <v>269000</v>
      </c>
      <c r="R877" s="91"/>
    </row>
    <row r="878" spans="1:18" ht="20.100000000000001" customHeight="1" x14ac:dyDescent="0.25">
      <c r="A878" s="87">
        <v>5468</v>
      </c>
      <c r="B878" s="87" t="s">
        <v>2291</v>
      </c>
      <c r="C878" s="88"/>
      <c r="D878" s="88"/>
      <c r="E878" s="88"/>
      <c r="F878" s="88" t="s">
        <v>57</v>
      </c>
      <c r="G878" s="87" t="s">
        <v>2292</v>
      </c>
      <c r="H878" s="87" t="s">
        <v>106</v>
      </c>
      <c r="I878" s="87" t="s">
        <v>346</v>
      </c>
      <c r="J878" s="87" t="s">
        <v>548</v>
      </c>
      <c r="K878" s="87" t="s">
        <v>549</v>
      </c>
      <c r="L878" s="87" t="s">
        <v>549</v>
      </c>
      <c r="M878" s="89">
        <v>70906</v>
      </c>
      <c r="N878" s="89">
        <v>131556</v>
      </c>
      <c r="O878" s="89">
        <v>128582</v>
      </c>
      <c r="P878" s="90">
        <v>331044</v>
      </c>
      <c r="R878" s="91"/>
    </row>
    <row r="879" spans="1:18" ht="20.100000000000001" customHeight="1" x14ac:dyDescent="0.25">
      <c r="A879" s="87">
        <v>5316</v>
      </c>
      <c r="B879" s="87" t="s">
        <v>2293</v>
      </c>
      <c r="C879" s="88"/>
      <c r="D879" s="88"/>
      <c r="E879" s="88"/>
      <c r="F879" s="88" t="s">
        <v>57</v>
      </c>
      <c r="G879" s="87" t="s">
        <v>2294</v>
      </c>
      <c r="H879" s="87" t="s">
        <v>106</v>
      </c>
      <c r="I879" s="87" t="s">
        <v>346</v>
      </c>
      <c r="J879" s="87" t="s">
        <v>548</v>
      </c>
      <c r="K879" s="87" t="s">
        <v>549</v>
      </c>
      <c r="L879" s="87" t="s">
        <v>549</v>
      </c>
      <c r="M879" s="89">
        <v>3678</v>
      </c>
      <c r="N879" s="89">
        <v>2882</v>
      </c>
      <c r="O879" s="89">
        <v>5390</v>
      </c>
      <c r="P879" s="90">
        <v>11950</v>
      </c>
      <c r="R879" s="91"/>
    </row>
    <row r="880" spans="1:18" ht="20.100000000000001" customHeight="1" x14ac:dyDescent="0.25">
      <c r="A880" s="87">
        <v>5552</v>
      </c>
      <c r="B880" s="87" t="s">
        <v>2295</v>
      </c>
      <c r="C880" s="88" t="s">
        <v>20</v>
      </c>
      <c r="D880" s="88"/>
      <c r="E880" s="88"/>
      <c r="F880" s="88"/>
      <c r="G880" s="87" t="s">
        <v>2296</v>
      </c>
      <c r="H880" s="87" t="s">
        <v>84</v>
      </c>
      <c r="I880" s="87" t="s">
        <v>2297</v>
      </c>
      <c r="J880" s="87" t="s">
        <v>693</v>
      </c>
      <c r="K880" s="87" t="s">
        <v>549</v>
      </c>
      <c r="L880" s="87" t="s">
        <v>638</v>
      </c>
      <c r="M880" s="89">
        <v>575310</v>
      </c>
      <c r="N880" s="89">
        <v>455142</v>
      </c>
      <c r="O880" s="89">
        <v>827156</v>
      </c>
      <c r="P880" s="90">
        <v>1857608</v>
      </c>
      <c r="R880" s="91"/>
    </row>
    <row r="881" spans="1:18" ht="20.100000000000001" customHeight="1" x14ac:dyDescent="0.25">
      <c r="A881" s="87">
        <v>5583</v>
      </c>
      <c r="B881" s="87" t="s">
        <v>2298</v>
      </c>
      <c r="C881" s="88" t="s">
        <v>20</v>
      </c>
      <c r="D881" s="88"/>
      <c r="E881" s="88"/>
      <c r="F881" s="88"/>
      <c r="G881" s="87" t="s">
        <v>2299</v>
      </c>
      <c r="H881" s="87" t="s">
        <v>84</v>
      </c>
      <c r="I881" s="87" t="s">
        <v>2297</v>
      </c>
      <c r="J881" s="87" t="s">
        <v>693</v>
      </c>
      <c r="K881" s="87" t="s">
        <v>549</v>
      </c>
      <c r="L881" s="87" t="s">
        <v>638</v>
      </c>
      <c r="M881" s="89">
        <v>314144</v>
      </c>
      <c r="N881" s="89">
        <v>348546</v>
      </c>
      <c r="O881" s="89">
        <v>408796</v>
      </c>
      <c r="P881" s="90">
        <v>1071486</v>
      </c>
      <c r="R881" s="91"/>
    </row>
    <row r="882" spans="1:18" ht="20.100000000000001" customHeight="1" x14ac:dyDescent="0.25">
      <c r="A882" s="87">
        <v>5559</v>
      </c>
      <c r="B882" s="87" t="s">
        <v>2300</v>
      </c>
      <c r="C882" s="88" t="s">
        <v>20</v>
      </c>
      <c r="D882" s="88"/>
      <c r="E882" s="88"/>
      <c r="F882" s="88"/>
      <c r="G882" s="87" t="s">
        <v>2301</v>
      </c>
      <c r="H882" s="87" t="s">
        <v>84</v>
      </c>
      <c r="I882" s="87" t="s">
        <v>2297</v>
      </c>
      <c r="J882" s="87" t="s">
        <v>693</v>
      </c>
      <c r="K882" s="87" t="s">
        <v>549</v>
      </c>
      <c r="L882" s="87" t="s">
        <v>638</v>
      </c>
      <c r="M882" s="89">
        <v>1265012</v>
      </c>
      <c r="N882" s="89">
        <v>1324920</v>
      </c>
      <c r="O882" s="89">
        <v>1724772</v>
      </c>
      <c r="P882" s="90">
        <v>4314704</v>
      </c>
      <c r="R882" s="91"/>
    </row>
    <row r="883" spans="1:18" ht="20.100000000000001" customHeight="1" x14ac:dyDescent="0.25">
      <c r="A883" s="87">
        <v>5588</v>
      </c>
      <c r="B883" s="87" t="s">
        <v>2302</v>
      </c>
      <c r="C883" s="88" t="s">
        <v>20</v>
      </c>
      <c r="D883" s="88"/>
      <c r="E883" s="88"/>
      <c r="F883" s="88"/>
      <c r="G883" s="87" t="s">
        <v>2303</v>
      </c>
      <c r="H883" s="87" t="s">
        <v>84</v>
      </c>
      <c r="I883" s="87" t="s">
        <v>2297</v>
      </c>
      <c r="J883" s="87" t="s">
        <v>949</v>
      </c>
      <c r="K883" s="87" t="s">
        <v>549</v>
      </c>
      <c r="L883" s="87" t="s">
        <v>638</v>
      </c>
      <c r="M883" s="89">
        <v>847930</v>
      </c>
      <c r="N883" s="89">
        <v>696568</v>
      </c>
      <c r="O883" s="89">
        <v>991082</v>
      </c>
      <c r="P883" s="90">
        <v>2535580</v>
      </c>
      <c r="R883" s="91"/>
    </row>
    <row r="884" spans="1:18" ht="20.100000000000001" customHeight="1" x14ac:dyDescent="0.25">
      <c r="A884" s="87">
        <v>5563</v>
      </c>
      <c r="B884" s="87" t="s">
        <v>2304</v>
      </c>
      <c r="C884" s="88" t="s">
        <v>20</v>
      </c>
      <c r="D884" s="88"/>
      <c r="E884" s="88"/>
      <c r="F884" s="88"/>
      <c r="G884" s="87" t="s">
        <v>143</v>
      </c>
      <c r="H884" s="87" t="s">
        <v>84</v>
      </c>
      <c r="I884" s="87" t="s">
        <v>2297</v>
      </c>
      <c r="J884" s="87" t="s">
        <v>693</v>
      </c>
      <c r="K884" s="87" t="s">
        <v>549</v>
      </c>
      <c r="L884" s="87" t="s">
        <v>638</v>
      </c>
      <c r="M884" s="89">
        <v>334082</v>
      </c>
      <c r="N884" s="89">
        <v>343750</v>
      </c>
      <c r="O884" s="89">
        <v>500064</v>
      </c>
      <c r="P884" s="90">
        <v>1177896</v>
      </c>
      <c r="R884" s="91"/>
    </row>
    <row r="885" spans="1:18" ht="20.100000000000001" customHeight="1" x14ac:dyDescent="0.25">
      <c r="A885" s="87">
        <v>5592</v>
      </c>
      <c r="B885" s="87" t="s">
        <v>2305</v>
      </c>
      <c r="C885" s="88" t="s">
        <v>20</v>
      </c>
      <c r="D885" s="88"/>
      <c r="E885" s="88"/>
      <c r="F885" s="88"/>
      <c r="G885" s="87" t="s">
        <v>2306</v>
      </c>
      <c r="H885" s="87" t="s">
        <v>84</v>
      </c>
      <c r="I885" s="87" t="s">
        <v>2297</v>
      </c>
      <c r="J885" s="87" t="s">
        <v>693</v>
      </c>
      <c r="K885" s="87" t="s">
        <v>549</v>
      </c>
      <c r="L885" s="87" t="s">
        <v>638</v>
      </c>
      <c r="M885" s="89">
        <v>361298</v>
      </c>
      <c r="N885" s="89">
        <v>338782</v>
      </c>
      <c r="O885" s="89">
        <v>746150</v>
      </c>
      <c r="P885" s="90">
        <v>1446230</v>
      </c>
      <c r="R885" s="91"/>
    </row>
    <row r="886" spans="1:18" ht="20.100000000000001" customHeight="1" x14ac:dyDescent="0.25">
      <c r="A886" s="87">
        <v>5593</v>
      </c>
      <c r="B886" s="87" t="s">
        <v>2307</v>
      </c>
      <c r="C886" s="88" t="s">
        <v>20</v>
      </c>
      <c r="D886" s="88"/>
      <c r="E886" s="88"/>
      <c r="F886" s="88"/>
      <c r="G886" s="87" t="s">
        <v>2308</v>
      </c>
      <c r="H886" s="87" t="s">
        <v>84</v>
      </c>
      <c r="I886" s="87" t="s">
        <v>2297</v>
      </c>
      <c r="J886" s="87" t="s">
        <v>693</v>
      </c>
      <c r="K886" s="87" t="s">
        <v>549</v>
      </c>
      <c r="L886" s="87" t="s">
        <v>638</v>
      </c>
      <c r="M886" s="89">
        <v>333936</v>
      </c>
      <c r="N886" s="89">
        <v>314408</v>
      </c>
      <c r="O886" s="89">
        <v>541554</v>
      </c>
      <c r="P886" s="90">
        <v>1189898</v>
      </c>
      <c r="R886" s="91"/>
    </row>
    <row r="887" spans="1:18" ht="20.100000000000001" customHeight="1" x14ac:dyDescent="0.25">
      <c r="A887" s="87">
        <v>5609</v>
      </c>
      <c r="B887" s="87" t="s">
        <v>2309</v>
      </c>
      <c r="C887" s="88" t="s">
        <v>20</v>
      </c>
      <c r="D887" s="88"/>
      <c r="E887" s="88"/>
      <c r="F887" s="88"/>
      <c r="G887" s="87" t="s">
        <v>2310</v>
      </c>
      <c r="H887" s="87" t="s">
        <v>84</v>
      </c>
      <c r="I887" s="87" t="s">
        <v>2297</v>
      </c>
      <c r="J887" s="87" t="s">
        <v>693</v>
      </c>
      <c r="K887" s="87" t="s">
        <v>549</v>
      </c>
      <c r="L887" s="87" t="s">
        <v>638</v>
      </c>
      <c r="M887" s="89">
        <v>461802</v>
      </c>
      <c r="N887" s="89">
        <v>269338</v>
      </c>
      <c r="O887" s="89">
        <v>708376</v>
      </c>
      <c r="P887" s="90">
        <v>1439516</v>
      </c>
      <c r="R887" s="91"/>
    </row>
    <row r="888" spans="1:18" ht="20.100000000000001" customHeight="1" x14ac:dyDescent="0.25">
      <c r="A888" s="87">
        <v>6108</v>
      </c>
      <c r="B888" s="87" t="s">
        <v>2311</v>
      </c>
      <c r="C888" s="88"/>
      <c r="D888" s="88"/>
      <c r="E888" s="88"/>
      <c r="F888" s="88" t="s">
        <v>57</v>
      </c>
      <c r="G888" s="87" t="s">
        <v>2312</v>
      </c>
      <c r="H888" s="87" t="s">
        <v>632</v>
      </c>
      <c r="I888" s="87" t="s">
        <v>419</v>
      </c>
      <c r="J888" s="87" t="s">
        <v>548</v>
      </c>
      <c r="K888" s="87" t="s">
        <v>549</v>
      </c>
      <c r="L888" s="87" t="s">
        <v>549</v>
      </c>
      <c r="M888" s="89">
        <v>390358</v>
      </c>
      <c r="N888" s="89">
        <v>765508</v>
      </c>
      <c r="O888" s="89">
        <v>685070</v>
      </c>
      <c r="P888" s="90">
        <v>1840936</v>
      </c>
      <c r="R888" s="91"/>
    </row>
    <row r="889" spans="1:18" ht="20.100000000000001" customHeight="1" x14ac:dyDescent="0.25">
      <c r="A889" s="87">
        <v>6110</v>
      </c>
      <c r="B889" s="87" t="s">
        <v>2313</v>
      </c>
      <c r="C889" s="88"/>
      <c r="D889" s="88"/>
      <c r="E889" s="88"/>
      <c r="F889" s="88" t="s">
        <v>57</v>
      </c>
      <c r="G889" s="87" t="s">
        <v>2314</v>
      </c>
      <c r="H889" s="87" t="s">
        <v>632</v>
      </c>
      <c r="I889" s="87" t="s">
        <v>419</v>
      </c>
      <c r="J889" s="87" t="s">
        <v>548</v>
      </c>
      <c r="K889" s="87" t="s">
        <v>549</v>
      </c>
      <c r="L889" s="87" t="s">
        <v>549</v>
      </c>
      <c r="M889" s="89">
        <v>265806</v>
      </c>
      <c r="N889" s="89">
        <v>460036</v>
      </c>
      <c r="O889" s="89">
        <v>625638</v>
      </c>
      <c r="P889" s="90">
        <v>1351480</v>
      </c>
      <c r="R889" s="91"/>
    </row>
    <row r="890" spans="1:18" ht="20.100000000000001" customHeight="1" x14ac:dyDescent="0.25">
      <c r="A890" s="87">
        <v>2552</v>
      </c>
      <c r="B890" s="87" t="s">
        <v>2315</v>
      </c>
      <c r="C890" s="88"/>
      <c r="D890" s="88" t="s">
        <v>66</v>
      </c>
      <c r="E890" s="88"/>
      <c r="F890" s="88"/>
      <c r="G890" s="87" t="s">
        <v>2316</v>
      </c>
      <c r="H890" s="87" t="s">
        <v>112</v>
      </c>
      <c r="I890" s="87" t="s">
        <v>264</v>
      </c>
      <c r="J890" s="87" t="s">
        <v>558</v>
      </c>
      <c r="K890" s="87" t="s">
        <v>549</v>
      </c>
      <c r="L890" s="87" t="s">
        <v>549</v>
      </c>
      <c r="M890" s="89">
        <v>193772</v>
      </c>
      <c r="N890" s="89">
        <v>170308</v>
      </c>
      <c r="O890" s="89">
        <v>96392</v>
      </c>
      <c r="P890" s="90">
        <v>460472</v>
      </c>
      <c r="R890" s="91"/>
    </row>
    <row r="891" spans="1:18" ht="20.100000000000001" customHeight="1" x14ac:dyDescent="0.25">
      <c r="A891" s="87">
        <v>2556</v>
      </c>
      <c r="B891" s="87" t="s">
        <v>2317</v>
      </c>
      <c r="C891" s="88"/>
      <c r="D891" s="88" t="s">
        <v>66</v>
      </c>
      <c r="E891" s="88"/>
      <c r="F891" s="88"/>
      <c r="G891" s="87" t="s">
        <v>2318</v>
      </c>
      <c r="H891" s="87" t="s">
        <v>112</v>
      </c>
      <c r="I891" s="87" t="s">
        <v>264</v>
      </c>
      <c r="J891" s="87" t="s">
        <v>558</v>
      </c>
      <c r="K891" s="87" t="s">
        <v>549</v>
      </c>
      <c r="L891" s="87" t="s">
        <v>549</v>
      </c>
      <c r="M891" s="89">
        <v>18490</v>
      </c>
      <c r="N891" s="89">
        <v>13370</v>
      </c>
      <c r="O891" s="89">
        <v>7626</v>
      </c>
      <c r="P891" s="90">
        <v>39486</v>
      </c>
      <c r="R891" s="91"/>
    </row>
    <row r="892" spans="1:18" ht="20.100000000000001" customHeight="1" x14ac:dyDescent="0.25">
      <c r="A892" s="87">
        <v>2558</v>
      </c>
      <c r="B892" s="87" t="s">
        <v>2319</v>
      </c>
      <c r="C892" s="88"/>
      <c r="D892" s="88" t="s">
        <v>66</v>
      </c>
      <c r="E892" s="88"/>
      <c r="F892" s="88"/>
      <c r="G892" s="87" t="s">
        <v>2320</v>
      </c>
      <c r="H892" s="87" t="s">
        <v>112</v>
      </c>
      <c r="I892" s="87" t="s">
        <v>264</v>
      </c>
      <c r="J892" s="87" t="s">
        <v>558</v>
      </c>
      <c r="K892" s="87" t="s">
        <v>549</v>
      </c>
      <c r="L892" s="87" t="s">
        <v>549</v>
      </c>
      <c r="M892" s="89">
        <v>10140</v>
      </c>
      <c r="N892" s="89">
        <v>4804</v>
      </c>
      <c r="O892" s="89">
        <v>10064</v>
      </c>
      <c r="P892" s="90">
        <v>25008</v>
      </c>
      <c r="R892" s="91"/>
    </row>
    <row r="893" spans="1:18" ht="20.100000000000001" customHeight="1" x14ac:dyDescent="0.25">
      <c r="A893" s="87">
        <v>2580</v>
      </c>
      <c r="B893" s="87" t="s">
        <v>2321</v>
      </c>
      <c r="C893" s="88"/>
      <c r="D893" s="88" t="s">
        <v>66</v>
      </c>
      <c r="E893" s="88"/>
      <c r="F893" s="88"/>
      <c r="G893" s="87" t="s">
        <v>2322</v>
      </c>
      <c r="H893" s="87" t="s">
        <v>112</v>
      </c>
      <c r="I893" s="87" t="s">
        <v>264</v>
      </c>
      <c r="J893" s="87" t="s">
        <v>558</v>
      </c>
      <c r="K893" s="87" t="s">
        <v>549</v>
      </c>
      <c r="L893" s="87" t="s">
        <v>549</v>
      </c>
      <c r="M893" s="89">
        <v>23420</v>
      </c>
      <c r="N893" s="89">
        <v>21412</v>
      </c>
      <c r="O893" s="89">
        <v>7394</v>
      </c>
      <c r="P893" s="90">
        <v>52226</v>
      </c>
      <c r="R893" s="91"/>
    </row>
    <row r="894" spans="1:18" ht="20.100000000000001" customHeight="1" x14ac:dyDescent="0.25">
      <c r="A894" s="87">
        <v>7212</v>
      </c>
      <c r="B894" s="87" t="s">
        <v>2323</v>
      </c>
      <c r="C894" s="88"/>
      <c r="D894" s="88" t="s">
        <v>66</v>
      </c>
      <c r="E894" s="88"/>
      <c r="F894" s="88"/>
      <c r="G894" s="87" t="s">
        <v>2324</v>
      </c>
      <c r="H894" s="87" t="s">
        <v>632</v>
      </c>
      <c r="I894" s="87" t="s">
        <v>223</v>
      </c>
      <c r="J894" s="87" t="s">
        <v>633</v>
      </c>
      <c r="K894" s="87" t="s">
        <v>549</v>
      </c>
      <c r="L894" s="87" t="s">
        <v>549</v>
      </c>
      <c r="M894" s="89">
        <v>20260</v>
      </c>
      <c r="N894" s="89">
        <v>19566</v>
      </c>
      <c r="O894" s="89">
        <v>9188</v>
      </c>
      <c r="P894" s="90">
        <v>49014</v>
      </c>
      <c r="R894" s="91"/>
    </row>
    <row r="895" spans="1:18" ht="20.100000000000001" customHeight="1" x14ac:dyDescent="0.25">
      <c r="A895" s="87">
        <v>7217</v>
      </c>
      <c r="B895" s="87" t="s">
        <v>2325</v>
      </c>
      <c r="C895" s="88"/>
      <c r="D895" s="88" t="s">
        <v>66</v>
      </c>
      <c r="E895" s="88"/>
      <c r="F895" s="88"/>
      <c r="G895" s="87" t="s">
        <v>223</v>
      </c>
      <c r="H895" s="87" t="s">
        <v>632</v>
      </c>
      <c r="I895" s="87" t="s">
        <v>223</v>
      </c>
      <c r="J895" s="87" t="s">
        <v>633</v>
      </c>
      <c r="K895" s="87" t="s">
        <v>549</v>
      </c>
      <c r="L895" s="87" t="s">
        <v>549</v>
      </c>
      <c r="M895" s="89">
        <v>692604</v>
      </c>
      <c r="N895" s="89">
        <v>1481352</v>
      </c>
      <c r="O895" s="89">
        <v>1168410</v>
      </c>
      <c r="P895" s="90">
        <v>3342366</v>
      </c>
      <c r="R895" s="91"/>
    </row>
    <row r="896" spans="1:18" ht="20.100000000000001" customHeight="1" x14ac:dyDescent="0.25">
      <c r="A896" s="87">
        <v>5530</v>
      </c>
      <c r="B896" s="87" t="s">
        <v>2326</v>
      </c>
      <c r="C896" s="88"/>
      <c r="D896" s="88"/>
      <c r="E896" s="88"/>
      <c r="F896" s="88" t="s">
        <v>57</v>
      </c>
      <c r="G896" s="87" t="s">
        <v>2327</v>
      </c>
      <c r="H896" s="87" t="s">
        <v>106</v>
      </c>
      <c r="I896" s="87" t="s">
        <v>374</v>
      </c>
      <c r="J896" s="87" t="s">
        <v>2328</v>
      </c>
      <c r="K896" s="87" t="s">
        <v>549</v>
      </c>
      <c r="L896" s="87" t="s">
        <v>549</v>
      </c>
      <c r="M896" s="89">
        <v>34696</v>
      </c>
      <c r="N896" s="89">
        <v>4336</v>
      </c>
      <c r="O896" s="89">
        <v>9468</v>
      </c>
      <c r="P896" s="90">
        <v>48500</v>
      </c>
      <c r="R896" s="91"/>
    </row>
    <row r="897" spans="1:18" ht="20.100000000000001" customHeight="1" x14ac:dyDescent="0.25">
      <c r="A897" s="87">
        <v>5504</v>
      </c>
      <c r="B897" s="87" t="s">
        <v>2329</v>
      </c>
      <c r="C897" s="88"/>
      <c r="D897" s="88"/>
      <c r="E897" s="88"/>
      <c r="F897" s="88" t="s">
        <v>57</v>
      </c>
      <c r="G897" s="87" t="s">
        <v>2330</v>
      </c>
      <c r="H897" s="87" t="s">
        <v>106</v>
      </c>
      <c r="I897" s="87" t="s">
        <v>374</v>
      </c>
      <c r="J897" s="87" t="s">
        <v>2328</v>
      </c>
      <c r="K897" s="87" t="s">
        <v>549</v>
      </c>
      <c r="L897" s="87" t="s">
        <v>549</v>
      </c>
      <c r="M897" s="89">
        <v>37652</v>
      </c>
      <c r="N897" s="89">
        <v>5296</v>
      </c>
      <c r="O897" s="89">
        <v>10838</v>
      </c>
      <c r="P897" s="90">
        <v>53786</v>
      </c>
      <c r="R897" s="91"/>
    </row>
    <row r="898" spans="1:18" ht="20.100000000000001" customHeight="1" x14ac:dyDescent="0.25">
      <c r="A898" s="87">
        <v>5542</v>
      </c>
      <c r="B898" s="87" t="s">
        <v>2331</v>
      </c>
      <c r="C898" s="88"/>
      <c r="D898" s="88"/>
      <c r="E898" s="88"/>
      <c r="F898" s="88" t="s">
        <v>57</v>
      </c>
      <c r="G898" s="87" t="s">
        <v>2332</v>
      </c>
      <c r="H898" s="87" t="s">
        <v>106</v>
      </c>
      <c r="I898" s="87" t="s">
        <v>374</v>
      </c>
      <c r="J898" s="87" t="s">
        <v>2328</v>
      </c>
      <c r="K898" s="87" t="s">
        <v>549</v>
      </c>
      <c r="L898" s="87" t="s">
        <v>549</v>
      </c>
      <c r="M898" s="89">
        <v>154998</v>
      </c>
      <c r="N898" s="89">
        <v>52276</v>
      </c>
      <c r="O898" s="89">
        <v>69902</v>
      </c>
      <c r="P898" s="90">
        <v>277176</v>
      </c>
      <c r="R898" s="91"/>
    </row>
    <row r="899" spans="1:18" ht="20.100000000000001" customHeight="1" x14ac:dyDescent="0.25">
      <c r="A899" s="87">
        <v>5541</v>
      </c>
      <c r="B899" s="87" t="s">
        <v>2333</v>
      </c>
      <c r="C899" s="88"/>
      <c r="D899" s="88"/>
      <c r="E899" s="88"/>
      <c r="F899" s="88" t="s">
        <v>57</v>
      </c>
      <c r="G899" s="87" t="s">
        <v>2334</v>
      </c>
      <c r="H899" s="87" t="s">
        <v>106</v>
      </c>
      <c r="I899" s="87" t="s">
        <v>374</v>
      </c>
      <c r="J899" s="87" t="s">
        <v>2328</v>
      </c>
      <c r="K899" s="87" t="s">
        <v>549</v>
      </c>
      <c r="L899" s="87" t="s">
        <v>549</v>
      </c>
      <c r="M899" s="89">
        <v>117740</v>
      </c>
      <c r="N899" s="89">
        <v>64140</v>
      </c>
      <c r="O899" s="89">
        <v>28126</v>
      </c>
      <c r="P899" s="90">
        <v>210006</v>
      </c>
      <c r="R899" s="91"/>
    </row>
    <row r="900" spans="1:18" ht="20.100000000000001" customHeight="1" x14ac:dyDescent="0.25">
      <c r="A900" s="87">
        <v>5543</v>
      </c>
      <c r="B900" s="87" t="s">
        <v>2335</v>
      </c>
      <c r="C900" s="88"/>
      <c r="D900" s="88"/>
      <c r="E900" s="88"/>
      <c r="F900" s="88" t="s">
        <v>57</v>
      </c>
      <c r="G900" s="87" t="s">
        <v>2336</v>
      </c>
      <c r="H900" s="87" t="s">
        <v>106</v>
      </c>
      <c r="I900" s="87" t="s">
        <v>374</v>
      </c>
      <c r="J900" s="87" t="s">
        <v>2328</v>
      </c>
      <c r="K900" s="87" t="s">
        <v>549</v>
      </c>
      <c r="L900" s="87" t="s">
        <v>549</v>
      </c>
      <c r="M900" s="89">
        <v>80942</v>
      </c>
      <c r="N900" s="89">
        <v>16054</v>
      </c>
      <c r="O900" s="89">
        <v>82826</v>
      </c>
      <c r="P900" s="90">
        <v>179822</v>
      </c>
      <c r="R900" s="91"/>
    </row>
    <row r="901" spans="1:18" ht="20.100000000000001" customHeight="1" x14ac:dyDescent="0.25">
      <c r="A901" s="87">
        <v>5525</v>
      </c>
      <c r="B901" s="87" t="s">
        <v>2337</v>
      </c>
      <c r="C901" s="88"/>
      <c r="D901" s="88"/>
      <c r="E901" s="88"/>
      <c r="F901" s="88" t="s">
        <v>57</v>
      </c>
      <c r="G901" s="87" t="s">
        <v>2338</v>
      </c>
      <c r="H901" s="87" t="s">
        <v>106</v>
      </c>
      <c r="I901" s="87" t="s">
        <v>374</v>
      </c>
      <c r="J901" s="87" t="s">
        <v>2328</v>
      </c>
      <c r="K901" s="87" t="s">
        <v>549</v>
      </c>
      <c r="L901" s="87" t="s">
        <v>549</v>
      </c>
      <c r="M901" s="89">
        <v>129396</v>
      </c>
      <c r="N901" s="89">
        <v>17772</v>
      </c>
      <c r="O901" s="89">
        <v>36320</v>
      </c>
      <c r="P901" s="90">
        <v>183488</v>
      </c>
      <c r="R901" s="91"/>
    </row>
    <row r="902" spans="1:18" ht="20.100000000000001" customHeight="1" x14ac:dyDescent="0.25">
      <c r="A902" s="87">
        <v>5529</v>
      </c>
      <c r="B902" s="87" t="s">
        <v>2339</v>
      </c>
      <c r="C902" s="88"/>
      <c r="D902" s="88"/>
      <c r="E902" s="88"/>
      <c r="F902" s="88" t="s">
        <v>57</v>
      </c>
      <c r="G902" s="87" t="s">
        <v>2340</v>
      </c>
      <c r="H902" s="87" t="s">
        <v>106</v>
      </c>
      <c r="I902" s="87" t="s">
        <v>374</v>
      </c>
      <c r="J902" s="87" t="s">
        <v>2328</v>
      </c>
      <c r="K902" s="87" t="s">
        <v>549</v>
      </c>
      <c r="L902" s="87" t="s">
        <v>549</v>
      </c>
      <c r="M902" s="89">
        <v>194408</v>
      </c>
      <c r="N902" s="89">
        <v>53686</v>
      </c>
      <c r="O902" s="89">
        <v>43252</v>
      </c>
      <c r="P902" s="90">
        <v>291346</v>
      </c>
      <c r="R902" s="91"/>
    </row>
    <row r="903" spans="1:18" ht="20.100000000000001" customHeight="1" x14ac:dyDescent="0.25">
      <c r="A903" s="87">
        <v>5494</v>
      </c>
      <c r="B903" s="87" t="s">
        <v>2341</v>
      </c>
      <c r="C903" s="88"/>
      <c r="D903" s="88"/>
      <c r="E903" s="88"/>
      <c r="F903" s="88" t="s">
        <v>57</v>
      </c>
      <c r="G903" s="87" t="s">
        <v>2342</v>
      </c>
      <c r="H903" s="87" t="s">
        <v>106</v>
      </c>
      <c r="I903" s="87" t="s">
        <v>374</v>
      </c>
      <c r="J903" s="87" t="s">
        <v>2328</v>
      </c>
      <c r="K903" s="87" t="s">
        <v>549</v>
      </c>
      <c r="L903" s="87" t="s">
        <v>549</v>
      </c>
      <c r="M903" s="89">
        <v>6952</v>
      </c>
      <c r="N903" s="89">
        <v>5816</v>
      </c>
      <c r="O903" s="89">
        <v>0</v>
      </c>
      <c r="P903" s="90">
        <v>12768</v>
      </c>
      <c r="R903" s="91"/>
    </row>
    <row r="904" spans="1:18" ht="20.100000000000001" customHeight="1" x14ac:dyDescent="0.25">
      <c r="A904" s="87">
        <v>1439</v>
      </c>
      <c r="B904" s="87" t="s">
        <v>2343</v>
      </c>
      <c r="C904" s="88" t="s">
        <v>20</v>
      </c>
      <c r="D904" s="88"/>
      <c r="E904" s="88"/>
      <c r="F904" s="88"/>
      <c r="G904" s="87" t="s">
        <v>2344</v>
      </c>
      <c r="H904" s="87" t="s">
        <v>84</v>
      </c>
      <c r="I904" s="87" t="s">
        <v>2345</v>
      </c>
      <c r="J904" s="87" t="s">
        <v>944</v>
      </c>
      <c r="K904" s="87" t="s">
        <v>549</v>
      </c>
      <c r="L904" s="87" t="s">
        <v>638</v>
      </c>
      <c r="M904" s="89">
        <v>441754</v>
      </c>
      <c r="N904" s="89">
        <v>586710</v>
      </c>
      <c r="O904" s="89">
        <v>809478</v>
      </c>
      <c r="P904" s="90">
        <v>1837942</v>
      </c>
      <c r="R904" s="91"/>
    </row>
    <row r="905" spans="1:18" ht="20.100000000000001" customHeight="1" x14ac:dyDescent="0.25">
      <c r="A905" s="87">
        <v>1441</v>
      </c>
      <c r="B905" s="87" t="s">
        <v>2346</v>
      </c>
      <c r="C905" s="88" t="s">
        <v>20</v>
      </c>
      <c r="D905" s="88"/>
      <c r="E905" s="88"/>
      <c r="F905" s="88"/>
      <c r="G905" s="87" t="s">
        <v>2347</v>
      </c>
      <c r="H905" s="87" t="s">
        <v>84</v>
      </c>
      <c r="I905" s="87" t="s">
        <v>2345</v>
      </c>
      <c r="J905" s="87" t="s">
        <v>944</v>
      </c>
      <c r="K905" s="87" t="s">
        <v>549</v>
      </c>
      <c r="L905" s="87" t="s">
        <v>638</v>
      </c>
      <c r="M905" s="89">
        <v>781826</v>
      </c>
      <c r="N905" s="89">
        <v>1285366</v>
      </c>
      <c r="O905" s="89">
        <v>938190</v>
      </c>
      <c r="P905" s="90">
        <v>3005382</v>
      </c>
      <c r="R905" s="91"/>
    </row>
    <row r="906" spans="1:18" ht="20.100000000000001" customHeight="1" x14ac:dyDescent="0.25">
      <c r="A906" s="87">
        <v>7406</v>
      </c>
      <c r="B906" s="87" t="s">
        <v>2348</v>
      </c>
      <c r="C906" s="88" t="s">
        <v>20</v>
      </c>
      <c r="D906" s="88"/>
      <c r="E906" s="88"/>
      <c r="F906" s="88"/>
      <c r="G906" s="87" t="s">
        <v>2349</v>
      </c>
      <c r="H906" s="87" t="s">
        <v>84</v>
      </c>
      <c r="I906" s="87" t="s">
        <v>2345</v>
      </c>
      <c r="J906" s="87" t="s">
        <v>944</v>
      </c>
      <c r="K906" s="87" t="s">
        <v>549</v>
      </c>
      <c r="L906" s="87" t="s">
        <v>638</v>
      </c>
      <c r="M906" s="89">
        <v>87732</v>
      </c>
      <c r="N906" s="89">
        <v>92238</v>
      </c>
      <c r="O906" s="89">
        <v>104702</v>
      </c>
      <c r="P906" s="90">
        <v>284672</v>
      </c>
      <c r="R906" s="91"/>
    </row>
    <row r="907" spans="1:18" ht="20.100000000000001" customHeight="1" x14ac:dyDescent="0.25">
      <c r="A907" s="87">
        <v>6000</v>
      </c>
      <c r="B907" s="87" t="s">
        <v>2350</v>
      </c>
      <c r="C907" s="88" t="s">
        <v>20</v>
      </c>
      <c r="D907" s="88"/>
      <c r="E907" s="88"/>
      <c r="F907" s="88"/>
      <c r="G907" s="87" t="s">
        <v>2351</v>
      </c>
      <c r="H907" s="87" t="s">
        <v>84</v>
      </c>
      <c r="I907" s="87" t="s">
        <v>2345</v>
      </c>
      <c r="J907" s="87" t="s">
        <v>548</v>
      </c>
      <c r="K907" s="87" t="s">
        <v>549</v>
      </c>
      <c r="L907" s="87" t="s">
        <v>638</v>
      </c>
      <c r="M907" s="89">
        <v>264960</v>
      </c>
      <c r="N907" s="89">
        <v>230702</v>
      </c>
      <c r="O907" s="89">
        <v>296038</v>
      </c>
      <c r="P907" s="90">
        <v>791700</v>
      </c>
      <c r="R907" s="91"/>
    </row>
    <row r="908" spans="1:18" ht="20.100000000000001" customHeight="1" x14ac:dyDescent="0.25">
      <c r="A908" s="87">
        <v>6004</v>
      </c>
      <c r="B908" s="87" t="s">
        <v>2352</v>
      </c>
      <c r="C908" s="88" t="s">
        <v>20</v>
      </c>
      <c r="D908" s="88"/>
      <c r="E908" s="88"/>
      <c r="F908" s="88"/>
      <c r="G908" s="87" t="s">
        <v>2353</v>
      </c>
      <c r="H908" s="87" t="s">
        <v>84</v>
      </c>
      <c r="I908" s="87" t="s">
        <v>2345</v>
      </c>
      <c r="J908" s="87" t="s">
        <v>548</v>
      </c>
      <c r="K908" s="87" t="s">
        <v>549</v>
      </c>
      <c r="L908" s="87" t="s">
        <v>638</v>
      </c>
      <c r="M908" s="89">
        <v>266380</v>
      </c>
      <c r="N908" s="89">
        <v>244178</v>
      </c>
      <c r="O908" s="89">
        <v>299960</v>
      </c>
      <c r="P908" s="90">
        <v>810518</v>
      </c>
      <c r="R908" s="91"/>
    </row>
    <row r="909" spans="1:18" ht="20.100000000000001" customHeight="1" x14ac:dyDescent="0.25">
      <c r="A909" s="87">
        <v>577</v>
      </c>
      <c r="B909" s="87" t="s">
        <v>2354</v>
      </c>
      <c r="C909" s="88" t="s">
        <v>20</v>
      </c>
      <c r="D909" s="88"/>
      <c r="E909" s="88"/>
      <c r="F909" s="88"/>
      <c r="G909" s="87" t="s">
        <v>2355</v>
      </c>
      <c r="H909" s="87" t="s">
        <v>84</v>
      </c>
      <c r="I909" s="87" t="s">
        <v>2345</v>
      </c>
      <c r="J909" s="87" t="s">
        <v>949</v>
      </c>
      <c r="K909" s="87" t="s">
        <v>549</v>
      </c>
      <c r="L909" s="87" t="s">
        <v>638</v>
      </c>
      <c r="M909" s="89">
        <v>3627094</v>
      </c>
      <c r="N909" s="89">
        <v>2961062</v>
      </c>
      <c r="O909" s="89">
        <v>5457404</v>
      </c>
      <c r="P909" s="90">
        <v>12045560</v>
      </c>
      <c r="R909" s="91"/>
    </row>
    <row r="910" spans="1:18" ht="20.100000000000001" customHeight="1" x14ac:dyDescent="0.25">
      <c r="A910" s="87">
        <v>6119</v>
      </c>
      <c r="B910" s="87" t="s">
        <v>2356</v>
      </c>
      <c r="C910" s="88" t="s">
        <v>20</v>
      </c>
      <c r="D910" s="88"/>
      <c r="E910" s="88"/>
      <c r="F910" s="88"/>
      <c r="G910" s="87" t="s">
        <v>2357</v>
      </c>
      <c r="H910" s="87" t="s">
        <v>84</v>
      </c>
      <c r="I910" s="87" t="s">
        <v>2345</v>
      </c>
      <c r="J910" s="87" t="s">
        <v>548</v>
      </c>
      <c r="K910" s="87" t="s">
        <v>549</v>
      </c>
      <c r="L910" s="87" t="s">
        <v>638</v>
      </c>
      <c r="M910" s="89">
        <v>1733710</v>
      </c>
      <c r="N910" s="89">
        <v>2659802</v>
      </c>
      <c r="O910" s="89">
        <v>2639214</v>
      </c>
      <c r="P910" s="90">
        <v>7032726</v>
      </c>
      <c r="R910" s="91"/>
    </row>
    <row r="911" spans="1:18" ht="20.100000000000001" customHeight="1" x14ac:dyDescent="0.25">
      <c r="A911" s="87">
        <v>6009</v>
      </c>
      <c r="B911" s="87" t="s">
        <v>2358</v>
      </c>
      <c r="C911" s="88" t="s">
        <v>20</v>
      </c>
      <c r="D911" s="88"/>
      <c r="E911" s="88"/>
      <c r="F911" s="88"/>
      <c r="G911" s="87" t="s">
        <v>2359</v>
      </c>
      <c r="H911" s="87" t="s">
        <v>84</v>
      </c>
      <c r="I911" s="87" t="s">
        <v>2345</v>
      </c>
      <c r="J911" s="87" t="s">
        <v>949</v>
      </c>
      <c r="K911" s="87" t="s">
        <v>549</v>
      </c>
      <c r="L911" s="87" t="s">
        <v>638</v>
      </c>
      <c r="M911" s="89">
        <v>6901838</v>
      </c>
      <c r="N911" s="89">
        <v>12071020</v>
      </c>
      <c r="O911" s="89">
        <v>10879844</v>
      </c>
      <c r="P911" s="90">
        <v>29852702</v>
      </c>
      <c r="R911" s="91"/>
    </row>
    <row r="912" spans="1:18" ht="20.100000000000001" customHeight="1" x14ac:dyDescent="0.25">
      <c r="A912" s="87">
        <v>6003</v>
      </c>
      <c r="B912" s="87" t="s">
        <v>2360</v>
      </c>
      <c r="C912" s="88" t="s">
        <v>20</v>
      </c>
      <c r="D912" s="88"/>
      <c r="E912" s="88"/>
      <c r="F912" s="88"/>
      <c r="G912" s="87" t="s">
        <v>2361</v>
      </c>
      <c r="H912" s="87" t="s">
        <v>84</v>
      </c>
      <c r="I912" s="87" t="s">
        <v>2345</v>
      </c>
      <c r="J912" s="87" t="s">
        <v>548</v>
      </c>
      <c r="K912" s="87" t="s">
        <v>549</v>
      </c>
      <c r="L912" s="87" t="s">
        <v>638</v>
      </c>
      <c r="M912" s="89">
        <v>2116612</v>
      </c>
      <c r="N912" s="89">
        <v>2711726</v>
      </c>
      <c r="O912" s="89">
        <v>495208</v>
      </c>
      <c r="P912" s="90">
        <v>5323546</v>
      </c>
      <c r="R912" s="91"/>
    </row>
    <row r="913" spans="1:18" ht="20.100000000000001" customHeight="1" x14ac:dyDescent="0.25">
      <c r="A913" s="87">
        <v>1524</v>
      </c>
      <c r="B913" s="87" t="s">
        <v>2362</v>
      </c>
      <c r="C913" s="88" t="s">
        <v>20</v>
      </c>
      <c r="D913" s="88"/>
      <c r="E913" s="88"/>
      <c r="F913" s="88"/>
      <c r="G913" s="87" t="s">
        <v>2363</v>
      </c>
      <c r="H913" s="87" t="s">
        <v>84</v>
      </c>
      <c r="I913" s="87" t="s">
        <v>2345</v>
      </c>
      <c r="J913" s="87" t="s">
        <v>944</v>
      </c>
      <c r="K913" s="87" t="s">
        <v>549</v>
      </c>
      <c r="L913" s="87" t="s">
        <v>638</v>
      </c>
      <c r="M913" s="89">
        <v>109188</v>
      </c>
      <c r="N913" s="89">
        <v>106740</v>
      </c>
      <c r="O913" s="89">
        <v>199252</v>
      </c>
      <c r="P913" s="90">
        <v>415180</v>
      </c>
      <c r="R913" s="91"/>
    </row>
    <row r="914" spans="1:18" ht="20.100000000000001" customHeight="1" x14ac:dyDescent="0.25">
      <c r="A914" s="87">
        <v>1857</v>
      </c>
      <c r="B914" s="87" t="s">
        <v>2364</v>
      </c>
      <c r="C914" s="88"/>
      <c r="D914" s="88" t="s">
        <v>66</v>
      </c>
      <c r="E914" s="88"/>
      <c r="F914" s="88"/>
      <c r="G914" s="87" t="s">
        <v>240</v>
      </c>
      <c r="H914" s="87" t="s">
        <v>170</v>
      </c>
      <c r="I914" s="87" t="s">
        <v>240</v>
      </c>
      <c r="J914" s="87" t="s">
        <v>571</v>
      </c>
      <c r="K914" s="87" t="s">
        <v>549</v>
      </c>
      <c r="L914" s="87" t="s">
        <v>549</v>
      </c>
      <c r="M914" s="89">
        <v>180198</v>
      </c>
      <c r="N914" s="89">
        <v>447122</v>
      </c>
      <c r="O914" s="89">
        <v>434286</v>
      </c>
      <c r="P914" s="90">
        <v>1061606</v>
      </c>
      <c r="R914" s="91"/>
    </row>
    <row r="915" spans="1:18" ht="20.100000000000001" customHeight="1" x14ac:dyDescent="0.25">
      <c r="A915" s="87">
        <v>7055</v>
      </c>
      <c r="B915" s="87" t="s">
        <v>2365</v>
      </c>
      <c r="C915" s="88"/>
      <c r="D915" s="88"/>
      <c r="E915" s="88"/>
      <c r="F915" s="88" t="s">
        <v>57</v>
      </c>
      <c r="G915" s="87" t="s">
        <v>2366</v>
      </c>
      <c r="H915" s="87" t="s">
        <v>632</v>
      </c>
      <c r="I915" s="87" t="s">
        <v>368</v>
      </c>
      <c r="J915" s="87" t="s">
        <v>548</v>
      </c>
      <c r="K915" s="87" t="s">
        <v>549</v>
      </c>
      <c r="L915" s="87" t="s">
        <v>549</v>
      </c>
      <c r="M915" s="89">
        <v>118688</v>
      </c>
      <c r="N915" s="89">
        <v>243470</v>
      </c>
      <c r="O915" s="89">
        <v>161688</v>
      </c>
      <c r="P915" s="90">
        <v>523846</v>
      </c>
      <c r="R915" s="91"/>
    </row>
    <row r="916" spans="1:18" ht="20.100000000000001" customHeight="1" x14ac:dyDescent="0.25">
      <c r="A916" s="87">
        <v>7115</v>
      </c>
      <c r="B916" s="87" t="s">
        <v>2367</v>
      </c>
      <c r="C916" s="88"/>
      <c r="D916" s="88"/>
      <c r="E916" s="88"/>
      <c r="F916" s="88" t="s">
        <v>57</v>
      </c>
      <c r="G916" s="87" t="s">
        <v>2368</v>
      </c>
      <c r="H916" s="87" t="s">
        <v>632</v>
      </c>
      <c r="I916" s="87" t="s">
        <v>368</v>
      </c>
      <c r="J916" s="87" t="s">
        <v>548</v>
      </c>
      <c r="K916" s="87" t="s">
        <v>549</v>
      </c>
      <c r="L916" s="87" t="s">
        <v>549</v>
      </c>
      <c r="M916" s="89">
        <v>215762</v>
      </c>
      <c r="N916" s="89">
        <v>615650</v>
      </c>
      <c r="O916" s="89">
        <v>166904</v>
      </c>
      <c r="P916" s="90">
        <v>998316</v>
      </c>
      <c r="R916" s="91"/>
    </row>
    <row r="917" spans="1:18" ht="20.100000000000001" customHeight="1" x14ac:dyDescent="0.25">
      <c r="A917" s="87">
        <v>7057</v>
      </c>
      <c r="B917" s="87" t="s">
        <v>2369</v>
      </c>
      <c r="C917" s="88"/>
      <c r="D917" s="88"/>
      <c r="E917" s="88"/>
      <c r="F917" s="88" t="s">
        <v>57</v>
      </c>
      <c r="G917" s="87" t="s">
        <v>2370</v>
      </c>
      <c r="H917" s="87" t="s">
        <v>632</v>
      </c>
      <c r="I917" s="87" t="s">
        <v>368</v>
      </c>
      <c r="J917" s="87" t="s">
        <v>548</v>
      </c>
      <c r="K917" s="87" t="s">
        <v>549</v>
      </c>
      <c r="L917" s="87" t="s">
        <v>549</v>
      </c>
      <c r="M917" s="89">
        <v>28894</v>
      </c>
      <c r="N917" s="89">
        <v>74850</v>
      </c>
      <c r="O917" s="89">
        <v>40370</v>
      </c>
      <c r="P917" s="90">
        <v>144114</v>
      </c>
      <c r="R917" s="91"/>
    </row>
    <row r="918" spans="1:18" ht="20.100000000000001" customHeight="1" x14ac:dyDescent="0.25">
      <c r="A918" s="87">
        <v>5581</v>
      </c>
      <c r="B918" s="87" t="s">
        <v>2371</v>
      </c>
      <c r="C918" s="88" t="s">
        <v>20</v>
      </c>
      <c r="D918" s="88"/>
      <c r="E918" s="88"/>
      <c r="F918" s="88"/>
      <c r="G918" s="87" t="s">
        <v>2372</v>
      </c>
      <c r="H918" s="87" t="s">
        <v>84</v>
      </c>
      <c r="I918" s="87" t="s">
        <v>2373</v>
      </c>
      <c r="J918" s="87" t="s">
        <v>693</v>
      </c>
      <c r="K918" s="87" t="s">
        <v>549</v>
      </c>
      <c r="L918" s="87" t="s">
        <v>638</v>
      </c>
      <c r="M918" s="89">
        <v>107120</v>
      </c>
      <c r="N918" s="89">
        <v>126544</v>
      </c>
      <c r="O918" s="89">
        <v>141082</v>
      </c>
      <c r="P918" s="90">
        <v>374746</v>
      </c>
      <c r="R918" s="91"/>
    </row>
    <row r="919" spans="1:18" ht="20.100000000000001" customHeight="1" x14ac:dyDescent="0.25">
      <c r="A919" s="87">
        <v>5582</v>
      </c>
      <c r="B919" s="87" t="s">
        <v>2374</v>
      </c>
      <c r="C919" s="88" t="s">
        <v>20</v>
      </c>
      <c r="D919" s="88"/>
      <c r="E919" s="88"/>
      <c r="F919" s="88"/>
      <c r="G919" s="87" t="s">
        <v>2375</v>
      </c>
      <c r="H919" s="87" t="s">
        <v>84</v>
      </c>
      <c r="I919" s="87" t="s">
        <v>2373</v>
      </c>
      <c r="J919" s="87" t="s">
        <v>693</v>
      </c>
      <c r="K919" s="87" t="s">
        <v>549</v>
      </c>
      <c r="L919" s="87" t="s">
        <v>638</v>
      </c>
      <c r="M919" s="89">
        <v>154670</v>
      </c>
      <c r="N919" s="89">
        <v>162010</v>
      </c>
      <c r="O919" s="89">
        <v>235904</v>
      </c>
      <c r="P919" s="90">
        <v>552584</v>
      </c>
      <c r="R919" s="91"/>
    </row>
    <row r="920" spans="1:18" ht="20.100000000000001" customHeight="1" x14ac:dyDescent="0.25">
      <c r="A920" s="87">
        <v>5554</v>
      </c>
      <c r="B920" s="87" t="s">
        <v>2376</v>
      </c>
      <c r="C920" s="88" t="s">
        <v>20</v>
      </c>
      <c r="D920" s="88"/>
      <c r="E920" s="88"/>
      <c r="F920" s="88"/>
      <c r="G920" s="87" t="s">
        <v>2377</v>
      </c>
      <c r="H920" s="87" t="s">
        <v>84</v>
      </c>
      <c r="I920" s="87" t="s">
        <v>2373</v>
      </c>
      <c r="J920" s="87" t="s">
        <v>693</v>
      </c>
      <c r="K920" s="87" t="s">
        <v>549</v>
      </c>
      <c r="L920" s="87" t="s">
        <v>638</v>
      </c>
      <c r="M920" s="89">
        <v>133652</v>
      </c>
      <c r="N920" s="89">
        <v>124692</v>
      </c>
      <c r="O920" s="89">
        <v>147442</v>
      </c>
      <c r="P920" s="90">
        <v>405786</v>
      </c>
      <c r="R920" s="91"/>
    </row>
    <row r="921" spans="1:18" ht="20.100000000000001" customHeight="1" x14ac:dyDescent="0.25">
      <c r="A921" s="87">
        <v>5565</v>
      </c>
      <c r="B921" s="87" t="s">
        <v>2378</v>
      </c>
      <c r="C921" s="88" t="s">
        <v>20</v>
      </c>
      <c r="D921" s="88"/>
      <c r="E921" s="88"/>
      <c r="F921" s="88"/>
      <c r="G921" s="87" t="s">
        <v>2379</v>
      </c>
      <c r="H921" s="87" t="s">
        <v>84</v>
      </c>
      <c r="I921" s="87" t="s">
        <v>2373</v>
      </c>
      <c r="J921" s="87" t="s">
        <v>693</v>
      </c>
      <c r="K921" s="87" t="s">
        <v>549</v>
      </c>
      <c r="L921" s="87" t="s">
        <v>638</v>
      </c>
      <c r="M921" s="89">
        <v>1531152</v>
      </c>
      <c r="N921" s="89">
        <v>2279822</v>
      </c>
      <c r="O921" s="89">
        <v>1629190</v>
      </c>
      <c r="P921" s="90">
        <v>5440164</v>
      </c>
      <c r="R921" s="91"/>
    </row>
    <row r="922" spans="1:18" ht="20.100000000000001" customHeight="1" x14ac:dyDescent="0.25">
      <c r="A922" s="87">
        <v>5599</v>
      </c>
      <c r="B922" s="87" t="s">
        <v>2380</v>
      </c>
      <c r="C922" s="88" t="s">
        <v>20</v>
      </c>
      <c r="D922" s="88"/>
      <c r="E922" s="88"/>
      <c r="F922" s="88"/>
      <c r="G922" s="87" t="s">
        <v>2381</v>
      </c>
      <c r="H922" s="87" t="s">
        <v>84</v>
      </c>
      <c r="I922" s="87" t="s">
        <v>2373</v>
      </c>
      <c r="J922" s="87" t="s">
        <v>693</v>
      </c>
      <c r="K922" s="87" t="s">
        <v>549</v>
      </c>
      <c r="L922" s="87" t="s">
        <v>638</v>
      </c>
      <c r="M922" s="89">
        <v>126126</v>
      </c>
      <c r="N922" s="89">
        <v>117632</v>
      </c>
      <c r="O922" s="89">
        <v>218270</v>
      </c>
      <c r="P922" s="90">
        <v>462028</v>
      </c>
      <c r="R922" s="91"/>
    </row>
    <row r="923" spans="1:18" ht="20.100000000000001" customHeight="1" x14ac:dyDescent="0.25">
      <c r="A923" s="87">
        <v>5567</v>
      </c>
      <c r="B923" s="87" t="s">
        <v>2382</v>
      </c>
      <c r="C923" s="88" t="s">
        <v>20</v>
      </c>
      <c r="D923" s="88"/>
      <c r="E923" s="88"/>
      <c r="F923" s="88"/>
      <c r="G923" s="87" t="s">
        <v>2383</v>
      </c>
      <c r="H923" s="87" t="s">
        <v>84</v>
      </c>
      <c r="I923" s="87" t="s">
        <v>2373</v>
      </c>
      <c r="J923" s="87" t="s">
        <v>693</v>
      </c>
      <c r="K923" s="87" t="s">
        <v>549</v>
      </c>
      <c r="L923" s="87" t="s">
        <v>638</v>
      </c>
      <c r="M923" s="89">
        <v>795820</v>
      </c>
      <c r="N923" s="89">
        <v>1029402</v>
      </c>
      <c r="O923" s="89">
        <v>1156184</v>
      </c>
      <c r="P923" s="90">
        <v>2981406</v>
      </c>
      <c r="R923" s="91"/>
    </row>
    <row r="924" spans="1:18" ht="20.100000000000001" customHeight="1" x14ac:dyDescent="0.25">
      <c r="A924" s="87">
        <v>5568</v>
      </c>
      <c r="B924" s="87" t="s">
        <v>2384</v>
      </c>
      <c r="C924" s="88" t="s">
        <v>20</v>
      </c>
      <c r="D924" s="88"/>
      <c r="E924" s="88"/>
      <c r="F924" s="88"/>
      <c r="G924" s="87" t="s">
        <v>2385</v>
      </c>
      <c r="H924" s="87" t="s">
        <v>84</v>
      </c>
      <c r="I924" s="87" t="s">
        <v>2373</v>
      </c>
      <c r="J924" s="87" t="s">
        <v>693</v>
      </c>
      <c r="K924" s="87" t="s">
        <v>549</v>
      </c>
      <c r="L924" s="87" t="s">
        <v>638</v>
      </c>
      <c r="M924" s="89">
        <v>699390</v>
      </c>
      <c r="N924" s="89">
        <v>797834</v>
      </c>
      <c r="O924" s="89">
        <v>837346</v>
      </c>
      <c r="P924" s="90">
        <v>2334570</v>
      </c>
      <c r="R924" s="91"/>
    </row>
    <row r="925" spans="1:18" ht="20.100000000000001" customHeight="1" x14ac:dyDescent="0.25">
      <c r="A925" s="87">
        <v>5571</v>
      </c>
      <c r="B925" s="87" t="s">
        <v>2386</v>
      </c>
      <c r="C925" s="88" t="s">
        <v>20</v>
      </c>
      <c r="D925" s="88"/>
      <c r="E925" s="88"/>
      <c r="F925" s="88"/>
      <c r="G925" s="87" t="s">
        <v>2387</v>
      </c>
      <c r="H925" s="87" t="s">
        <v>84</v>
      </c>
      <c r="I925" s="87" t="s">
        <v>2373</v>
      </c>
      <c r="J925" s="87" t="s">
        <v>693</v>
      </c>
      <c r="K925" s="87" t="s">
        <v>549</v>
      </c>
      <c r="L925" s="87" t="s">
        <v>638</v>
      </c>
      <c r="M925" s="89">
        <v>2350496</v>
      </c>
      <c r="N925" s="89">
        <v>3248592</v>
      </c>
      <c r="O925" s="89">
        <v>3777608</v>
      </c>
      <c r="P925" s="90">
        <v>9376696</v>
      </c>
      <c r="R925" s="91"/>
    </row>
    <row r="926" spans="1:18" ht="20.100000000000001" customHeight="1" x14ac:dyDescent="0.25">
      <c r="A926" s="87">
        <v>5573</v>
      </c>
      <c r="B926" s="87" t="s">
        <v>2388</v>
      </c>
      <c r="C926" s="88" t="s">
        <v>20</v>
      </c>
      <c r="D926" s="88"/>
      <c r="E926" s="88"/>
      <c r="F926" s="88"/>
      <c r="G926" s="87" t="s">
        <v>2389</v>
      </c>
      <c r="H926" s="87" t="s">
        <v>84</v>
      </c>
      <c r="I926" s="87" t="s">
        <v>2373</v>
      </c>
      <c r="J926" s="87" t="s">
        <v>693</v>
      </c>
      <c r="K926" s="87" t="s">
        <v>549</v>
      </c>
      <c r="L926" s="87" t="s">
        <v>638</v>
      </c>
      <c r="M926" s="89">
        <v>162788</v>
      </c>
      <c r="N926" s="89">
        <v>162278</v>
      </c>
      <c r="O926" s="89">
        <v>278400</v>
      </c>
      <c r="P926" s="90">
        <v>603466</v>
      </c>
      <c r="R926" s="91"/>
    </row>
    <row r="927" spans="1:18" ht="20.100000000000001" customHeight="1" x14ac:dyDescent="0.25">
      <c r="A927" s="87">
        <v>5579</v>
      </c>
      <c r="B927" s="87" t="s">
        <v>2390</v>
      </c>
      <c r="C927" s="88" t="s">
        <v>20</v>
      </c>
      <c r="D927" s="88"/>
      <c r="E927" s="88"/>
      <c r="F927" s="88"/>
      <c r="G927" s="87" t="s">
        <v>2391</v>
      </c>
      <c r="H927" s="87" t="s">
        <v>84</v>
      </c>
      <c r="I927" s="87" t="s">
        <v>2373</v>
      </c>
      <c r="J927" s="87" t="s">
        <v>693</v>
      </c>
      <c r="K927" s="87" t="s">
        <v>549</v>
      </c>
      <c r="L927" s="87" t="s">
        <v>638</v>
      </c>
      <c r="M927" s="89">
        <v>623102</v>
      </c>
      <c r="N927" s="89">
        <v>676586</v>
      </c>
      <c r="O927" s="89">
        <v>1066704</v>
      </c>
      <c r="P927" s="90">
        <v>2366392</v>
      </c>
      <c r="R927" s="91"/>
    </row>
    <row r="928" spans="1:18" ht="20.100000000000001" customHeight="1" x14ac:dyDescent="0.25">
      <c r="A928" s="87">
        <v>8484</v>
      </c>
      <c r="B928" s="87" t="s">
        <v>2392</v>
      </c>
      <c r="C928" s="88" t="s">
        <v>20</v>
      </c>
      <c r="D928" s="88"/>
      <c r="E928" s="88"/>
      <c r="F928" s="88"/>
      <c r="G928" s="87" t="s">
        <v>2393</v>
      </c>
      <c r="H928" s="87" t="s">
        <v>653</v>
      </c>
      <c r="I928" s="87" t="s">
        <v>153</v>
      </c>
      <c r="J928" s="87" t="s">
        <v>558</v>
      </c>
      <c r="K928" s="87" t="s">
        <v>889</v>
      </c>
      <c r="L928" s="87" t="s">
        <v>549</v>
      </c>
      <c r="M928" s="89">
        <v>133852</v>
      </c>
      <c r="N928" s="89">
        <v>129980</v>
      </c>
      <c r="O928" s="89">
        <v>87334</v>
      </c>
      <c r="P928" s="90">
        <v>351166</v>
      </c>
      <c r="R928" s="91"/>
    </row>
    <row r="929" spans="1:18" ht="20.100000000000001" customHeight="1" x14ac:dyDescent="0.25">
      <c r="A929" s="87">
        <v>8431</v>
      </c>
      <c r="B929" s="87" t="s">
        <v>2394</v>
      </c>
      <c r="C929" s="88" t="s">
        <v>20</v>
      </c>
      <c r="D929" s="88"/>
      <c r="E929" s="88"/>
      <c r="F929" s="88"/>
      <c r="G929" s="87" t="s">
        <v>2395</v>
      </c>
      <c r="H929" s="87" t="s">
        <v>653</v>
      </c>
      <c r="I929" s="87" t="s">
        <v>153</v>
      </c>
      <c r="J929" s="87" t="s">
        <v>558</v>
      </c>
      <c r="K929" s="87" t="s">
        <v>889</v>
      </c>
      <c r="L929" s="87" t="s">
        <v>549</v>
      </c>
      <c r="M929" s="89">
        <v>11326</v>
      </c>
      <c r="N929" s="89">
        <v>9314</v>
      </c>
      <c r="O929" s="89">
        <v>9676</v>
      </c>
      <c r="P929" s="90">
        <v>30316</v>
      </c>
      <c r="R929" s="91"/>
    </row>
    <row r="930" spans="1:18" ht="20.100000000000001" customHeight="1" x14ac:dyDescent="0.25">
      <c r="A930" s="87">
        <v>8429</v>
      </c>
      <c r="B930" s="87" t="s">
        <v>2396</v>
      </c>
      <c r="C930" s="88" t="s">
        <v>20</v>
      </c>
      <c r="D930" s="88"/>
      <c r="E930" s="88"/>
      <c r="F930" s="88"/>
      <c r="G930" s="87" t="s">
        <v>2397</v>
      </c>
      <c r="H930" s="87" t="s">
        <v>653</v>
      </c>
      <c r="I930" s="87" t="s">
        <v>153</v>
      </c>
      <c r="J930" s="87" t="s">
        <v>558</v>
      </c>
      <c r="K930" s="87" t="s">
        <v>889</v>
      </c>
      <c r="L930" s="87" t="s">
        <v>549</v>
      </c>
      <c r="M930" s="89">
        <v>21840</v>
      </c>
      <c r="N930" s="89">
        <v>23814</v>
      </c>
      <c r="O930" s="89">
        <v>14428</v>
      </c>
      <c r="P930" s="90">
        <v>60082</v>
      </c>
      <c r="R930" s="91"/>
    </row>
    <row r="931" spans="1:18" ht="20.100000000000001" customHeight="1" x14ac:dyDescent="0.25">
      <c r="A931" s="87">
        <v>8441</v>
      </c>
      <c r="B931" s="87" t="s">
        <v>2398</v>
      </c>
      <c r="C931" s="88" t="s">
        <v>20</v>
      </c>
      <c r="D931" s="88"/>
      <c r="E931" s="88"/>
      <c r="F931" s="88"/>
      <c r="G931" s="87" t="s">
        <v>2399</v>
      </c>
      <c r="H931" s="87" t="s">
        <v>653</v>
      </c>
      <c r="I931" s="87" t="s">
        <v>153</v>
      </c>
      <c r="J931" s="87" t="s">
        <v>558</v>
      </c>
      <c r="K931" s="87" t="s">
        <v>889</v>
      </c>
      <c r="L931" s="87" t="s">
        <v>549</v>
      </c>
      <c r="M931" s="89">
        <v>25334</v>
      </c>
      <c r="N931" s="89">
        <v>48026</v>
      </c>
      <c r="O931" s="89">
        <v>21710</v>
      </c>
      <c r="P931" s="90">
        <v>95070</v>
      </c>
      <c r="R931" s="91"/>
    </row>
    <row r="932" spans="1:18" ht="20.100000000000001" customHeight="1" x14ac:dyDescent="0.25">
      <c r="A932" s="87">
        <v>8432</v>
      </c>
      <c r="B932" s="87" t="s">
        <v>2400</v>
      </c>
      <c r="C932" s="88" t="s">
        <v>20</v>
      </c>
      <c r="D932" s="88"/>
      <c r="E932" s="88"/>
      <c r="F932" s="88"/>
      <c r="G932" s="87" t="s">
        <v>2401</v>
      </c>
      <c r="H932" s="87" t="s">
        <v>653</v>
      </c>
      <c r="I932" s="87" t="s">
        <v>153</v>
      </c>
      <c r="J932" s="87" t="s">
        <v>558</v>
      </c>
      <c r="K932" s="87" t="s">
        <v>889</v>
      </c>
      <c r="L932" s="87" t="s">
        <v>549</v>
      </c>
      <c r="M932" s="89">
        <v>75260</v>
      </c>
      <c r="N932" s="89">
        <v>60018</v>
      </c>
      <c r="O932" s="89">
        <v>61540</v>
      </c>
      <c r="P932" s="90">
        <v>196818</v>
      </c>
      <c r="R932" s="91"/>
    </row>
    <row r="933" spans="1:18" ht="20.100000000000001" customHeight="1" x14ac:dyDescent="0.25">
      <c r="A933" s="87">
        <v>8326</v>
      </c>
      <c r="B933" s="87" t="s">
        <v>2402</v>
      </c>
      <c r="C933" s="88" t="s">
        <v>20</v>
      </c>
      <c r="D933" s="88"/>
      <c r="E933" s="88"/>
      <c r="F933" s="88"/>
      <c r="G933" s="87" t="s">
        <v>2403</v>
      </c>
      <c r="H933" s="87" t="s">
        <v>653</v>
      </c>
      <c r="I933" s="87" t="s">
        <v>153</v>
      </c>
      <c r="J933" s="87" t="s">
        <v>677</v>
      </c>
      <c r="K933" s="87" t="s">
        <v>889</v>
      </c>
      <c r="L933" s="87" t="s">
        <v>549</v>
      </c>
      <c r="M933" s="89">
        <v>493748</v>
      </c>
      <c r="N933" s="89">
        <v>735664</v>
      </c>
      <c r="O933" s="89">
        <v>507268</v>
      </c>
      <c r="P933" s="90">
        <v>1736680</v>
      </c>
      <c r="R933" s="91"/>
    </row>
    <row r="934" spans="1:18" ht="20.100000000000001" customHeight="1" x14ac:dyDescent="0.25">
      <c r="A934" s="87">
        <v>8436</v>
      </c>
      <c r="B934" s="87" t="s">
        <v>2404</v>
      </c>
      <c r="C934" s="88" t="s">
        <v>20</v>
      </c>
      <c r="D934" s="88"/>
      <c r="E934" s="88"/>
      <c r="F934" s="88"/>
      <c r="G934" s="87" t="s">
        <v>2405</v>
      </c>
      <c r="H934" s="87" t="s">
        <v>653</v>
      </c>
      <c r="I934" s="87" t="s">
        <v>153</v>
      </c>
      <c r="J934" s="87" t="s">
        <v>558</v>
      </c>
      <c r="K934" s="87" t="s">
        <v>889</v>
      </c>
      <c r="L934" s="87" t="s">
        <v>549</v>
      </c>
      <c r="M934" s="89">
        <v>21198</v>
      </c>
      <c r="N934" s="89">
        <v>17438</v>
      </c>
      <c r="O934" s="89">
        <v>19202</v>
      </c>
      <c r="P934" s="90">
        <v>57838</v>
      </c>
      <c r="R934" s="91"/>
    </row>
    <row r="935" spans="1:18" ht="20.100000000000001" customHeight="1" x14ac:dyDescent="0.25">
      <c r="A935" s="87">
        <v>8437</v>
      </c>
      <c r="B935" s="87" t="s">
        <v>2406</v>
      </c>
      <c r="C935" s="88" t="s">
        <v>20</v>
      </c>
      <c r="D935" s="88"/>
      <c r="E935" s="88"/>
      <c r="F935" s="88"/>
      <c r="G935" s="87" t="s">
        <v>2407</v>
      </c>
      <c r="H935" s="87" t="s">
        <v>653</v>
      </c>
      <c r="I935" s="87" t="s">
        <v>153</v>
      </c>
      <c r="J935" s="87" t="s">
        <v>677</v>
      </c>
      <c r="K935" s="87" t="s">
        <v>889</v>
      </c>
      <c r="L935" s="87" t="s">
        <v>549</v>
      </c>
      <c r="M935" s="89">
        <v>1413458</v>
      </c>
      <c r="N935" s="89">
        <v>2139042</v>
      </c>
      <c r="O935" s="89">
        <v>1540042</v>
      </c>
      <c r="P935" s="90">
        <v>5092542</v>
      </c>
      <c r="R935" s="91"/>
    </row>
    <row r="936" spans="1:18" ht="20.100000000000001" customHeight="1" x14ac:dyDescent="0.25">
      <c r="A936" s="87">
        <v>8443</v>
      </c>
      <c r="B936" s="87" t="s">
        <v>2408</v>
      </c>
      <c r="C936" s="88" t="s">
        <v>20</v>
      </c>
      <c r="D936" s="88"/>
      <c r="E936" s="88"/>
      <c r="F936" s="88"/>
      <c r="G936" s="87" t="s">
        <v>2409</v>
      </c>
      <c r="H936" s="87" t="s">
        <v>653</v>
      </c>
      <c r="I936" s="87" t="s">
        <v>153</v>
      </c>
      <c r="J936" s="87" t="s">
        <v>558</v>
      </c>
      <c r="K936" s="87" t="s">
        <v>889</v>
      </c>
      <c r="L936" s="87" t="s">
        <v>549</v>
      </c>
      <c r="M936" s="89">
        <v>16984</v>
      </c>
      <c r="N936" s="89">
        <v>17342</v>
      </c>
      <c r="O936" s="89">
        <v>14058</v>
      </c>
      <c r="P936" s="90">
        <v>48384</v>
      </c>
      <c r="R936" s="91"/>
    </row>
    <row r="937" spans="1:18" ht="20.100000000000001" customHeight="1" x14ac:dyDescent="0.25">
      <c r="A937" s="87">
        <v>8445</v>
      </c>
      <c r="B937" s="87" t="s">
        <v>2410</v>
      </c>
      <c r="C937" s="88" t="s">
        <v>20</v>
      </c>
      <c r="D937" s="88"/>
      <c r="E937" s="88"/>
      <c r="F937" s="88"/>
      <c r="G937" s="87" t="s">
        <v>2411</v>
      </c>
      <c r="H937" s="87" t="s">
        <v>653</v>
      </c>
      <c r="I937" s="87" t="s">
        <v>153</v>
      </c>
      <c r="J937" s="87" t="s">
        <v>558</v>
      </c>
      <c r="K937" s="87" t="s">
        <v>889</v>
      </c>
      <c r="L937" s="87" t="s">
        <v>549</v>
      </c>
      <c r="M937" s="89">
        <v>58900</v>
      </c>
      <c r="N937" s="89">
        <v>61040</v>
      </c>
      <c r="O937" s="89">
        <v>59972</v>
      </c>
      <c r="P937" s="90">
        <v>179912</v>
      </c>
      <c r="R937" s="91"/>
    </row>
    <row r="938" spans="1:18" ht="20.100000000000001" customHeight="1" x14ac:dyDescent="0.25">
      <c r="A938" s="87">
        <v>8518</v>
      </c>
      <c r="B938" s="87" t="s">
        <v>2412</v>
      </c>
      <c r="C938" s="88" t="s">
        <v>20</v>
      </c>
      <c r="D938" s="88"/>
      <c r="E938" s="88"/>
      <c r="F938" s="88"/>
      <c r="G938" s="87" t="s">
        <v>2413</v>
      </c>
      <c r="H938" s="87" t="s">
        <v>653</v>
      </c>
      <c r="I938" s="87" t="s">
        <v>153</v>
      </c>
      <c r="J938" s="87" t="s">
        <v>558</v>
      </c>
      <c r="K938" s="87" t="s">
        <v>889</v>
      </c>
      <c r="L938" s="87" t="s">
        <v>549</v>
      </c>
      <c r="M938" s="89">
        <v>159544</v>
      </c>
      <c r="N938" s="89">
        <v>210244</v>
      </c>
      <c r="O938" s="89">
        <v>136198</v>
      </c>
      <c r="P938" s="90">
        <v>505986</v>
      </c>
      <c r="R938" s="91"/>
    </row>
    <row r="939" spans="1:18" ht="20.100000000000001" customHeight="1" x14ac:dyDescent="0.25">
      <c r="A939" s="87">
        <v>8519</v>
      </c>
      <c r="B939" s="87" t="s">
        <v>2414</v>
      </c>
      <c r="C939" s="88" t="s">
        <v>20</v>
      </c>
      <c r="D939" s="88"/>
      <c r="E939" s="88"/>
      <c r="F939" s="88"/>
      <c r="G939" s="87" t="s">
        <v>2415</v>
      </c>
      <c r="H939" s="87" t="s">
        <v>653</v>
      </c>
      <c r="I939" s="87" t="s">
        <v>153</v>
      </c>
      <c r="J939" s="87" t="s">
        <v>558</v>
      </c>
      <c r="K939" s="87" t="s">
        <v>889</v>
      </c>
      <c r="L939" s="87" t="s">
        <v>549</v>
      </c>
      <c r="M939" s="89">
        <v>15766</v>
      </c>
      <c r="N939" s="89">
        <v>16640</v>
      </c>
      <c r="O939" s="89">
        <v>10142</v>
      </c>
      <c r="P939" s="90">
        <v>42548</v>
      </c>
      <c r="R939" s="91"/>
    </row>
    <row r="940" spans="1:18" ht="20.100000000000001" customHeight="1" x14ac:dyDescent="0.25">
      <c r="A940" s="87">
        <v>8448</v>
      </c>
      <c r="B940" s="87" t="s">
        <v>2416</v>
      </c>
      <c r="C940" s="88" t="s">
        <v>20</v>
      </c>
      <c r="D940" s="88"/>
      <c r="E940" s="88"/>
      <c r="F940" s="88"/>
      <c r="G940" s="87" t="s">
        <v>2417</v>
      </c>
      <c r="H940" s="87" t="s">
        <v>653</v>
      </c>
      <c r="I940" s="87" t="s">
        <v>153</v>
      </c>
      <c r="J940" s="87" t="s">
        <v>558</v>
      </c>
      <c r="K940" s="87" t="s">
        <v>889</v>
      </c>
      <c r="L940" s="87" t="s">
        <v>549</v>
      </c>
      <c r="M940" s="89">
        <v>26766</v>
      </c>
      <c r="N940" s="89">
        <v>29324</v>
      </c>
      <c r="O940" s="89">
        <v>13846</v>
      </c>
      <c r="P940" s="90">
        <v>69936</v>
      </c>
      <c r="R940" s="91"/>
    </row>
    <row r="941" spans="1:18" ht="20.100000000000001" customHeight="1" x14ac:dyDescent="0.25">
      <c r="A941" s="87">
        <v>8450</v>
      </c>
      <c r="B941" s="87" t="s">
        <v>2418</v>
      </c>
      <c r="C941" s="88" t="s">
        <v>20</v>
      </c>
      <c r="D941" s="88"/>
      <c r="E941" s="88"/>
      <c r="F941" s="88"/>
      <c r="G941" s="87" t="s">
        <v>2419</v>
      </c>
      <c r="H941" s="87" t="s">
        <v>653</v>
      </c>
      <c r="I941" s="87" t="s">
        <v>153</v>
      </c>
      <c r="J941" s="87" t="s">
        <v>558</v>
      </c>
      <c r="K941" s="87" t="s">
        <v>889</v>
      </c>
      <c r="L941" s="87" t="s">
        <v>549</v>
      </c>
      <c r="M941" s="89">
        <v>74210</v>
      </c>
      <c r="N941" s="89">
        <v>63000</v>
      </c>
      <c r="O941" s="89">
        <v>67736</v>
      </c>
      <c r="P941" s="90">
        <v>204946</v>
      </c>
      <c r="R941" s="91"/>
    </row>
    <row r="942" spans="1:18" ht="20.100000000000001" customHeight="1" x14ac:dyDescent="0.25">
      <c r="A942" s="87">
        <v>8451</v>
      </c>
      <c r="B942" s="87" t="s">
        <v>2420</v>
      </c>
      <c r="C942" s="88" t="s">
        <v>20</v>
      </c>
      <c r="D942" s="88"/>
      <c r="E942" s="88"/>
      <c r="F942" s="88"/>
      <c r="G942" s="87" t="s">
        <v>2421</v>
      </c>
      <c r="H942" s="87" t="s">
        <v>653</v>
      </c>
      <c r="I942" s="87" t="s">
        <v>153</v>
      </c>
      <c r="J942" s="87" t="s">
        <v>558</v>
      </c>
      <c r="K942" s="87" t="s">
        <v>889</v>
      </c>
      <c r="L942" s="87" t="s">
        <v>549</v>
      </c>
      <c r="M942" s="89">
        <v>10362</v>
      </c>
      <c r="N942" s="89">
        <v>8522</v>
      </c>
      <c r="O942" s="89">
        <v>3970</v>
      </c>
      <c r="P942" s="90">
        <v>22854</v>
      </c>
      <c r="R942" s="91"/>
    </row>
    <row r="943" spans="1:18" ht="20.100000000000001" customHeight="1" x14ac:dyDescent="0.25">
      <c r="A943" s="87">
        <v>2295</v>
      </c>
      <c r="B943" s="87" t="s">
        <v>2422</v>
      </c>
      <c r="C943" s="88" t="s">
        <v>20</v>
      </c>
      <c r="D943" s="88"/>
      <c r="E943" s="88"/>
      <c r="F943" s="88"/>
      <c r="G943" s="87" t="s">
        <v>2423</v>
      </c>
      <c r="H943" s="87" t="s">
        <v>112</v>
      </c>
      <c r="I943" s="87" t="s">
        <v>159</v>
      </c>
      <c r="J943" s="87" t="s">
        <v>558</v>
      </c>
      <c r="K943" s="87" t="s">
        <v>2424</v>
      </c>
      <c r="L943" s="87" t="s">
        <v>549</v>
      </c>
      <c r="M943" s="89">
        <v>18564</v>
      </c>
      <c r="N943" s="89">
        <v>64756</v>
      </c>
      <c r="O943" s="89">
        <v>35174</v>
      </c>
      <c r="P943" s="90">
        <v>118494</v>
      </c>
      <c r="R943" s="91"/>
    </row>
    <row r="944" spans="1:18" ht="20.100000000000001" customHeight="1" x14ac:dyDescent="0.25">
      <c r="A944" s="87">
        <v>2160</v>
      </c>
      <c r="B944" s="87" t="s">
        <v>2425</v>
      </c>
      <c r="C944" s="88" t="s">
        <v>20</v>
      </c>
      <c r="D944" s="88"/>
      <c r="E944" s="88"/>
      <c r="F944" s="88"/>
      <c r="G944" s="87" t="s">
        <v>2426</v>
      </c>
      <c r="H944" s="87" t="s">
        <v>112</v>
      </c>
      <c r="I944" s="87" t="s">
        <v>159</v>
      </c>
      <c r="J944" s="87" t="s">
        <v>558</v>
      </c>
      <c r="K944" s="87" t="s">
        <v>2424</v>
      </c>
      <c r="L944" s="87" t="s">
        <v>549</v>
      </c>
      <c r="M944" s="89">
        <v>214638</v>
      </c>
      <c r="N944" s="89">
        <v>479936</v>
      </c>
      <c r="O944" s="89">
        <v>313788</v>
      </c>
      <c r="P944" s="90">
        <v>1008362</v>
      </c>
      <c r="R944" s="91"/>
    </row>
    <row r="945" spans="1:18" ht="20.100000000000001" customHeight="1" x14ac:dyDescent="0.25">
      <c r="A945" s="87">
        <v>2124</v>
      </c>
      <c r="B945" s="87" t="s">
        <v>2427</v>
      </c>
      <c r="C945" s="88" t="s">
        <v>20</v>
      </c>
      <c r="D945" s="88"/>
      <c r="E945" s="88"/>
      <c r="F945" s="88"/>
      <c r="G945" s="87" t="s">
        <v>2428</v>
      </c>
      <c r="H945" s="87" t="s">
        <v>112</v>
      </c>
      <c r="I945" s="87" t="s">
        <v>159</v>
      </c>
      <c r="J945" s="87" t="s">
        <v>1255</v>
      </c>
      <c r="K945" s="87" t="s">
        <v>2424</v>
      </c>
      <c r="L945" s="87" t="s">
        <v>549</v>
      </c>
      <c r="M945" s="89">
        <v>308938</v>
      </c>
      <c r="N945" s="89">
        <v>1488186</v>
      </c>
      <c r="O945" s="89">
        <v>631216</v>
      </c>
      <c r="P945" s="90">
        <v>2428340</v>
      </c>
      <c r="R945" s="91"/>
    </row>
    <row r="946" spans="1:18" ht="20.100000000000001" customHeight="1" x14ac:dyDescent="0.25">
      <c r="A946" s="87">
        <v>2337</v>
      </c>
      <c r="B946" s="87" t="s">
        <v>2429</v>
      </c>
      <c r="C946" s="88" t="s">
        <v>20</v>
      </c>
      <c r="D946" s="88"/>
      <c r="E946" s="88"/>
      <c r="F946" s="88"/>
      <c r="G946" s="87" t="s">
        <v>2430</v>
      </c>
      <c r="H946" s="87" t="s">
        <v>112</v>
      </c>
      <c r="I946" s="87" t="s">
        <v>159</v>
      </c>
      <c r="J946" s="87" t="s">
        <v>558</v>
      </c>
      <c r="K946" s="87" t="s">
        <v>2424</v>
      </c>
      <c r="L946" s="87" t="s">
        <v>549</v>
      </c>
      <c r="M946" s="89">
        <v>88856</v>
      </c>
      <c r="N946" s="89">
        <v>155944</v>
      </c>
      <c r="O946" s="89">
        <v>173428</v>
      </c>
      <c r="P946" s="90">
        <v>418228</v>
      </c>
      <c r="R946" s="91"/>
    </row>
    <row r="947" spans="1:18" ht="20.100000000000001" customHeight="1" x14ac:dyDescent="0.25">
      <c r="A947" s="87">
        <v>2261</v>
      </c>
      <c r="B947" s="87" t="s">
        <v>2431</v>
      </c>
      <c r="C947" s="88" t="s">
        <v>20</v>
      </c>
      <c r="D947" s="88"/>
      <c r="E947" s="88"/>
      <c r="F947" s="88"/>
      <c r="G947" s="87" t="s">
        <v>2432</v>
      </c>
      <c r="H947" s="87" t="s">
        <v>112</v>
      </c>
      <c r="I947" s="87" t="s">
        <v>159</v>
      </c>
      <c r="J947" s="87" t="s">
        <v>558</v>
      </c>
      <c r="K947" s="87" t="s">
        <v>2424</v>
      </c>
      <c r="L947" s="87" t="s">
        <v>549</v>
      </c>
      <c r="M947" s="89">
        <v>66496</v>
      </c>
      <c r="N947" s="89">
        <v>125488</v>
      </c>
      <c r="O947" s="89">
        <v>111938</v>
      </c>
      <c r="P947" s="90">
        <v>303922</v>
      </c>
      <c r="R947" s="91"/>
    </row>
    <row r="948" spans="1:18" ht="20.100000000000001" customHeight="1" x14ac:dyDescent="0.25">
      <c r="A948" s="87">
        <v>2161</v>
      </c>
      <c r="B948" s="87" t="s">
        <v>2433</v>
      </c>
      <c r="C948" s="88" t="s">
        <v>20</v>
      </c>
      <c r="D948" s="88"/>
      <c r="E948" s="88"/>
      <c r="F948" s="88"/>
      <c r="G948" s="87" t="s">
        <v>2434</v>
      </c>
      <c r="H948" s="87" t="s">
        <v>112</v>
      </c>
      <c r="I948" s="87" t="s">
        <v>159</v>
      </c>
      <c r="J948" s="87" t="s">
        <v>558</v>
      </c>
      <c r="K948" s="87" t="s">
        <v>2424</v>
      </c>
      <c r="L948" s="87" t="s">
        <v>549</v>
      </c>
      <c r="M948" s="89">
        <v>72640</v>
      </c>
      <c r="N948" s="89">
        <v>173138</v>
      </c>
      <c r="O948" s="89">
        <v>121352</v>
      </c>
      <c r="P948" s="90">
        <v>367130</v>
      </c>
      <c r="R948" s="91"/>
    </row>
    <row r="949" spans="1:18" ht="20.100000000000001" customHeight="1" x14ac:dyDescent="0.25">
      <c r="A949" s="87">
        <v>5081</v>
      </c>
      <c r="B949" s="87" t="s">
        <v>2435</v>
      </c>
      <c r="C949" s="88" t="s">
        <v>20</v>
      </c>
      <c r="D949" s="88"/>
      <c r="E949" s="88"/>
      <c r="F949" s="88"/>
      <c r="G949" s="87" t="s">
        <v>2436</v>
      </c>
      <c r="H949" s="87" t="s">
        <v>84</v>
      </c>
      <c r="I949" s="87" t="s">
        <v>2437</v>
      </c>
      <c r="J949" s="87" t="s">
        <v>605</v>
      </c>
      <c r="K949" s="87" t="s">
        <v>549</v>
      </c>
      <c r="L949" s="87" t="s">
        <v>638</v>
      </c>
      <c r="M949" s="89">
        <v>327504</v>
      </c>
      <c r="N949" s="89">
        <v>414126</v>
      </c>
      <c r="O949" s="89">
        <v>602568</v>
      </c>
      <c r="P949" s="90">
        <v>1344198</v>
      </c>
      <c r="R949" s="91"/>
    </row>
    <row r="950" spans="1:18" ht="20.100000000000001" customHeight="1" x14ac:dyDescent="0.25">
      <c r="A950" s="87">
        <v>5301</v>
      </c>
      <c r="B950" s="87" t="s">
        <v>2438</v>
      </c>
      <c r="C950" s="88" t="s">
        <v>20</v>
      </c>
      <c r="D950" s="88"/>
      <c r="E950" s="88"/>
      <c r="F950" s="88"/>
      <c r="G950" s="87" t="s">
        <v>2439</v>
      </c>
      <c r="H950" s="87" t="s">
        <v>84</v>
      </c>
      <c r="I950" s="87" t="s">
        <v>2437</v>
      </c>
      <c r="J950" s="87" t="s">
        <v>944</v>
      </c>
      <c r="K950" s="87" t="s">
        <v>549</v>
      </c>
      <c r="L950" s="87" t="s">
        <v>638</v>
      </c>
      <c r="M950" s="89">
        <v>490158</v>
      </c>
      <c r="N950" s="89">
        <v>582704</v>
      </c>
      <c r="O950" s="89">
        <v>1039144</v>
      </c>
      <c r="P950" s="90">
        <v>2112006</v>
      </c>
      <c r="R950" s="91"/>
    </row>
    <row r="951" spans="1:18" ht="20.100000000000001" customHeight="1" x14ac:dyDescent="0.25">
      <c r="A951" s="87">
        <v>5363</v>
      </c>
      <c r="B951" s="87" t="s">
        <v>2440</v>
      </c>
      <c r="C951" s="88" t="s">
        <v>20</v>
      </c>
      <c r="D951" s="88"/>
      <c r="E951" s="88"/>
      <c r="F951" s="88"/>
      <c r="G951" s="87" t="s">
        <v>2441</v>
      </c>
      <c r="H951" s="87" t="s">
        <v>84</v>
      </c>
      <c r="I951" s="87" t="s">
        <v>2437</v>
      </c>
      <c r="J951" s="87" t="s">
        <v>548</v>
      </c>
      <c r="K951" s="87" t="s">
        <v>549</v>
      </c>
      <c r="L951" s="87" t="s">
        <v>638</v>
      </c>
      <c r="M951" s="89">
        <v>438072</v>
      </c>
      <c r="N951" s="89">
        <v>534456</v>
      </c>
      <c r="O951" s="89">
        <v>742892</v>
      </c>
      <c r="P951" s="90">
        <v>1715420</v>
      </c>
      <c r="R951" s="91"/>
    </row>
    <row r="952" spans="1:18" ht="20.100000000000001" customHeight="1" x14ac:dyDescent="0.25">
      <c r="A952" s="87">
        <v>5066</v>
      </c>
      <c r="B952" s="87" t="s">
        <v>2442</v>
      </c>
      <c r="C952" s="88" t="s">
        <v>20</v>
      </c>
      <c r="D952" s="88"/>
      <c r="E952" s="88"/>
      <c r="F952" s="88"/>
      <c r="G952" s="87" t="s">
        <v>2443</v>
      </c>
      <c r="H952" s="87" t="s">
        <v>84</v>
      </c>
      <c r="I952" s="87" t="s">
        <v>2437</v>
      </c>
      <c r="J952" s="87" t="s">
        <v>605</v>
      </c>
      <c r="K952" s="87" t="s">
        <v>549</v>
      </c>
      <c r="L952" s="87" t="s">
        <v>638</v>
      </c>
      <c r="M952" s="89">
        <v>729806</v>
      </c>
      <c r="N952" s="89">
        <v>900872</v>
      </c>
      <c r="O952" s="89">
        <v>1242314</v>
      </c>
      <c r="P952" s="90">
        <v>2872992</v>
      </c>
      <c r="R952" s="91"/>
    </row>
    <row r="953" spans="1:18" ht="20.100000000000001" customHeight="1" x14ac:dyDescent="0.25">
      <c r="A953" s="87">
        <v>5082</v>
      </c>
      <c r="B953" s="87" t="s">
        <v>2444</v>
      </c>
      <c r="C953" s="88" t="s">
        <v>20</v>
      </c>
      <c r="D953" s="88"/>
      <c r="E953" s="88"/>
      <c r="F953" s="88"/>
      <c r="G953" s="87" t="s">
        <v>2445</v>
      </c>
      <c r="H953" s="87" t="s">
        <v>84</v>
      </c>
      <c r="I953" s="87" t="s">
        <v>2437</v>
      </c>
      <c r="J953" s="87" t="s">
        <v>548</v>
      </c>
      <c r="K953" s="87" t="s">
        <v>549</v>
      </c>
      <c r="L953" s="87" t="s">
        <v>638</v>
      </c>
      <c r="M953" s="89">
        <v>221918</v>
      </c>
      <c r="N953" s="89">
        <v>262034</v>
      </c>
      <c r="O953" s="89">
        <v>370874</v>
      </c>
      <c r="P953" s="90">
        <v>854826</v>
      </c>
      <c r="R953" s="91"/>
    </row>
    <row r="954" spans="1:18" ht="20.100000000000001" customHeight="1" x14ac:dyDescent="0.25">
      <c r="A954" s="87">
        <v>5383</v>
      </c>
      <c r="B954" s="87" t="s">
        <v>2446</v>
      </c>
      <c r="C954" s="88" t="s">
        <v>20</v>
      </c>
      <c r="D954" s="88"/>
      <c r="E954" s="88"/>
      <c r="F954" s="88"/>
      <c r="G954" s="87" t="s">
        <v>2447</v>
      </c>
      <c r="H954" s="87" t="s">
        <v>84</v>
      </c>
      <c r="I954" s="87" t="s">
        <v>2437</v>
      </c>
      <c r="J954" s="87" t="s">
        <v>548</v>
      </c>
      <c r="K954" s="87" t="s">
        <v>549</v>
      </c>
      <c r="L954" s="87" t="s">
        <v>638</v>
      </c>
      <c r="M954" s="89">
        <v>622196</v>
      </c>
      <c r="N954" s="89">
        <v>682852</v>
      </c>
      <c r="O954" s="89">
        <v>1402518</v>
      </c>
      <c r="P954" s="90">
        <v>2707566</v>
      </c>
      <c r="R954" s="91"/>
    </row>
    <row r="955" spans="1:18" ht="20.100000000000001" customHeight="1" x14ac:dyDescent="0.25">
      <c r="A955" s="87">
        <v>5384</v>
      </c>
      <c r="B955" s="87" t="s">
        <v>2448</v>
      </c>
      <c r="C955" s="88" t="s">
        <v>20</v>
      </c>
      <c r="D955" s="88"/>
      <c r="E955" s="88"/>
      <c r="F955" s="88"/>
      <c r="G955" s="87" t="s">
        <v>2449</v>
      </c>
      <c r="H955" s="87" t="s">
        <v>84</v>
      </c>
      <c r="I955" s="87" t="s">
        <v>2437</v>
      </c>
      <c r="J955" s="87" t="s">
        <v>548</v>
      </c>
      <c r="K955" s="87" t="s">
        <v>549</v>
      </c>
      <c r="L955" s="87" t="s">
        <v>638</v>
      </c>
      <c r="M955" s="89">
        <v>680360</v>
      </c>
      <c r="N955" s="89">
        <v>1149562</v>
      </c>
      <c r="O955" s="89">
        <v>2247218</v>
      </c>
      <c r="P955" s="90">
        <v>4077140</v>
      </c>
      <c r="R955" s="91"/>
    </row>
    <row r="956" spans="1:18" ht="20.100000000000001" customHeight="1" x14ac:dyDescent="0.25">
      <c r="A956" s="87">
        <v>5435</v>
      </c>
      <c r="B956" s="87" t="s">
        <v>2450</v>
      </c>
      <c r="C956" s="88" t="s">
        <v>20</v>
      </c>
      <c r="D956" s="88"/>
      <c r="E956" s="88"/>
      <c r="F956" s="88"/>
      <c r="G956" s="87" t="s">
        <v>2451</v>
      </c>
      <c r="H956" s="87" t="s">
        <v>84</v>
      </c>
      <c r="I956" s="87" t="s">
        <v>2437</v>
      </c>
      <c r="J956" s="87" t="s">
        <v>548</v>
      </c>
      <c r="K956" s="87" t="s">
        <v>549</v>
      </c>
      <c r="L956" s="87" t="s">
        <v>638</v>
      </c>
      <c r="M956" s="89">
        <v>485780</v>
      </c>
      <c r="N956" s="89">
        <v>698988</v>
      </c>
      <c r="O956" s="89">
        <v>1039068</v>
      </c>
      <c r="P956" s="90">
        <v>2223836</v>
      </c>
      <c r="R956" s="91"/>
    </row>
    <row r="957" spans="1:18" ht="20.100000000000001" customHeight="1" x14ac:dyDescent="0.25">
      <c r="A957" s="87">
        <v>5390</v>
      </c>
      <c r="B957" s="87" t="s">
        <v>2452</v>
      </c>
      <c r="C957" s="88" t="s">
        <v>20</v>
      </c>
      <c r="D957" s="88"/>
      <c r="E957" s="88"/>
      <c r="F957" s="88"/>
      <c r="G957" s="87" t="s">
        <v>2453</v>
      </c>
      <c r="H957" s="87" t="s">
        <v>84</v>
      </c>
      <c r="I957" s="87" t="s">
        <v>2437</v>
      </c>
      <c r="J957" s="87" t="s">
        <v>548</v>
      </c>
      <c r="K957" s="87" t="s">
        <v>549</v>
      </c>
      <c r="L957" s="87" t="s">
        <v>638</v>
      </c>
      <c r="M957" s="89">
        <v>560132</v>
      </c>
      <c r="N957" s="89">
        <v>666794</v>
      </c>
      <c r="O957" s="89">
        <v>951696</v>
      </c>
      <c r="P957" s="90">
        <v>2178622</v>
      </c>
      <c r="R957" s="91"/>
    </row>
    <row r="958" spans="1:18" ht="20.100000000000001" customHeight="1" x14ac:dyDescent="0.25">
      <c r="A958" s="87">
        <v>5597</v>
      </c>
      <c r="B958" s="87" t="s">
        <v>2454</v>
      </c>
      <c r="C958" s="88" t="s">
        <v>20</v>
      </c>
      <c r="D958" s="88"/>
      <c r="E958" s="88"/>
      <c r="F958" s="88"/>
      <c r="G958" s="87" t="s">
        <v>2455</v>
      </c>
      <c r="H958" s="87" t="s">
        <v>84</v>
      </c>
      <c r="I958" s="87" t="s">
        <v>2437</v>
      </c>
      <c r="J958" s="87" t="s">
        <v>693</v>
      </c>
      <c r="K958" s="87" t="s">
        <v>549</v>
      </c>
      <c r="L958" s="87" t="s">
        <v>638</v>
      </c>
      <c r="M958" s="89">
        <v>4445670</v>
      </c>
      <c r="N958" s="89">
        <v>5990996</v>
      </c>
      <c r="O958" s="89">
        <v>12046212</v>
      </c>
      <c r="P958" s="90">
        <v>22482878</v>
      </c>
      <c r="R958" s="91"/>
    </row>
    <row r="959" spans="1:18" ht="20.100000000000001" customHeight="1" x14ac:dyDescent="0.25">
      <c r="A959" s="87">
        <v>5372</v>
      </c>
      <c r="B959" s="87" t="s">
        <v>2456</v>
      </c>
      <c r="C959" s="88" t="s">
        <v>20</v>
      </c>
      <c r="D959" s="88"/>
      <c r="E959" s="88"/>
      <c r="F959" s="88"/>
      <c r="G959" s="87" t="s">
        <v>2457</v>
      </c>
      <c r="H959" s="87" t="s">
        <v>84</v>
      </c>
      <c r="I959" s="87" t="s">
        <v>2437</v>
      </c>
      <c r="J959" s="87" t="s">
        <v>944</v>
      </c>
      <c r="K959" s="87" t="s">
        <v>549</v>
      </c>
      <c r="L959" s="87" t="s">
        <v>638</v>
      </c>
      <c r="M959" s="89">
        <v>211796</v>
      </c>
      <c r="N959" s="89">
        <v>230290</v>
      </c>
      <c r="O959" s="89">
        <v>370886</v>
      </c>
      <c r="P959" s="90">
        <v>812972</v>
      </c>
      <c r="R959" s="91"/>
    </row>
    <row r="960" spans="1:18" ht="20.100000000000001" customHeight="1" x14ac:dyDescent="0.25">
      <c r="A960" s="87">
        <v>5598</v>
      </c>
      <c r="B960" s="87" t="s">
        <v>2458</v>
      </c>
      <c r="C960" s="88" t="s">
        <v>20</v>
      </c>
      <c r="D960" s="88"/>
      <c r="E960" s="88"/>
      <c r="F960" s="88"/>
      <c r="G960" s="87" t="s">
        <v>2459</v>
      </c>
      <c r="H960" s="87" t="s">
        <v>84</v>
      </c>
      <c r="I960" s="87" t="s">
        <v>2437</v>
      </c>
      <c r="J960" s="87" t="s">
        <v>760</v>
      </c>
      <c r="K960" s="87" t="s">
        <v>549</v>
      </c>
      <c r="L960" s="87" t="s">
        <v>638</v>
      </c>
      <c r="M960" s="89">
        <v>21769098</v>
      </c>
      <c r="N960" s="89">
        <v>32589004</v>
      </c>
      <c r="O960" s="89">
        <v>45044994</v>
      </c>
      <c r="P960" s="90">
        <v>99403096</v>
      </c>
      <c r="R960" s="91"/>
    </row>
    <row r="961" spans="1:18" ht="20.100000000000001" customHeight="1" x14ac:dyDescent="0.25">
      <c r="A961" s="87">
        <v>5158</v>
      </c>
      <c r="B961" s="87" t="s">
        <v>2460</v>
      </c>
      <c r="C961" s="88" t="s">
        <v>20</v>
      </c>
      <c r="D961" s="88"/>
      <c r="E961" s="88"/>
      <c r="F961" s="88"/>
      <c r="G961" s="87" t="s">
        <v>2461</v>
      </c>
      <c r="H961" s="87" t="s">
        <v>84</v>
      </c>
      <c r="I961" s="87" t="s">
        <v>2437</v>
      </c>
      <c r="J961" s="87" t="s">
        <v>605</v>
      </c>
      <c r="K961" s="87" t="s">
        <v>549</v>
      </c>
      <c r="L961" s="87" t="s">
        <v>638</v>
      </c>
      <c r="M961" s="89">
        <v>2101466</v>
      </c>
      <c r="N961" s="89">
        <v>3182218</v>
      </c>
      <c r="O961" s="89">
        <v>5040858</v>
      </c>
      <c r="P961" s="90">
        <v>10324542</v>
      </c>
      <c r="R961" s="91"/>
    </row>
    <row r="962" spans="1:18" ht="20.100000000000001" customHeight="1" x14ac:dyDescent="0.25">
      <c r="A962" s="87">
        <v>5438</v>
      </c>
      <c r="B962" s="87" t="s">
        <v>2462</v>
      </c>
      <c r="C962" s="88" t="s">
        <v>20</v>
      </c>
      <c r="D962" s="88"/>
      <c r="E962" s="88"/>
      <c r="F962" s="88"/>
      <c r="G962" s="87" t="s">
        <v>2463</v>
      </c>
      <c r="H962" s="87" t="s">
        <v>84</v>
      </c>
      <c r="I962" s="87" t="s">
        <v>2437</v>
      </c>
      <c r="J962" s="87" t="s">
        <v>548</v>
      </c>
      <c r="K962" s="87" t="s">
        <v>549</v>
      </c>
      <c r="L962" s="87" t="s">
        <v>638</v>
      </c>
      <c r="M962" s="89">
        <v>442162</v>
      </c>
      <c r="N962" s="89">
        <v>620754</v>
      </c>
      <c r="O962" s="89">
        <v>874166</v>
      </c>
      <c r="P962" s="90">
        <v>1937082</v>
      </c>
      <c r="R962" s="91"/>
    </row>
    <row r="963" spans="1:18" ht="20.100000000000001" customHeight="1" x14ac:dyDescent="0.25">
      <c r="A963" s="87">
        <v>2690</v>
      </c>
      <c r="B963" s="87" t="s">
        <v>2464</v>
      </c>
      <c r="C963" s="88"/>
      <c r="D963" s="88"/>
      <c r="E963" s="88" t="s">
        <v>601</v>
      </c>
      <c r="F963" s="88" t="s">
        <v>57</v>
      </c>
      <c r="G963" s="87" t="s">
        <v>2465</v>
      </c>
      <c r="H963" s="87" t="s">
        <v>112</v>
      </c>
      <c r="I963" s="87" t="s">
        <v>284</v>
      </c>
      <c r="J963" s="87" t="s">
        <v>558</v>
      </c>
      <c r="K963" s="87" t="s">
        <v>549</v>
      </c>
      <c r="L963" s="87" t="s">
        <v>549</v>
      </c>
      <c r="M963" s="89">
        <v>70462</v>
      </c>
      <c r="N963" s="89">
        <v>48302</v>
      </c>
      <c r="O963" s="89">
        <v>60742</v>
      </c>
      <c r="P963" s="90">
        <v>179506</v>
      </c>
      <c r="R963" s="91"/>
    </row>
    <row r="964" spans="1:18" ht="20.100000000000001" customHeight="1" x14ac:dyDescent="0.25">
      <c r="A964" s="87">
        <v>2640</v>
      </c>
      <c r="B964" s="87" t="s">
        <v>2466</v>
      </c>
      <c r="C964" s="88"/>
      <c r="D964" s="88"/>
      <c r="E964" s="88" t="s">
        <v>601</v>
      </c>
      <c r="F964" s="88" t="s">
        <v>57</v>
      </c>
      <c r="G964" s="87" t="s">
        <v>2467</v>
      </c>
      <c r="H964" s="87" t="s">
        <v>112</v>
      </c>
      <c r="I964" s="87" t="s">
        <v>284</v>
      </c>
      <c r="J964" s="87" t="s">
        <v>677</v>
      </c>
      <c r="K964" s="87" t="s">
        <v>549</v>
      </c>
      <c r="L964" s="87" t="s">
        <v>549</v>
      </c>
      <c r="M964" s="89">
        <v>69980</v>
      </c>
      <c r="N964" s="89">
        <v>92948</v>
      </c>
      <c r="O964" s="89">
        <v>35342</v>
      </c>
      <c r="P964" s="90">
        <v>198270</v>
      </c>
      <c r="R964" s="91"/>
    </row>
    <row r="965" spans="1:18" ht="20.100000000000001" customHeight="1" x14ac:dyDescent="0.25">
      <c r="A965" s="87">
        <v>2691</v>
      </c>
      <c r="B965" s="87" t="s">
        <v>2468</v>
      </c>
      <c r="C965" s="88"/>
      <c r="D965" s="88"/>
      <c r="E965" s="88" t="s">
        <v>601</v>
      </c>
      <c r="F965" s="88" t="s">
        <v>57</v>
      </c>
      <c r="G965" s="87" t="s">
        <v>2469</v>
      </c>
      <c r="H965" s="87" t="s">
        <v>112</v>
      </c>
      <c r="I965" s="87" t="s">
        <v>284</v>
      </c>
      <c r="J965" s="87" t="s">
        <v>558</v>
      </c>
      <c r="K965" s="87" t="s">
        <v>549</v>
      </c>
      <c r="L965" s="87" t="s">
        <v>549</v>
      </c>
      <c r="M965" s="89">
        <v>3616</v>
      </c>
      <c r="N965" s="89">
        <v>6542</v>
      </c>
      <c r="O965" s="89">
        <v>0</v>
      </c>
      <c r="P965" s="90">
        <v>10158</v>
      </c>
      <c r="R965" s="91"/>
    </row>
    <row r="966" spans="1:18" ht="20.100000000000001" customHeight="1" x14ac:dyDescent="0.25">
      <c r="A966" s="87">
        <v>2685</v>
      </c>
      <c r="B966" s="87" t="s">
        <v>2470</v>
      </c>
      <c r="C966" s="88"/>
      <c r="D966" s="88"/>
      <c r="E966" s="88" t="s">
        <v>601</v>
      </c>
      <c r="F966" s="88" t="s">
        <v>57</v>
      </c>
      <c r="G966" s="87" t="s">
        <v>284</v>
      </c>
      <c r="H966" s="87" t="s">
        <v>112</v>
      </c>
      <c r="I966" s="87" t="s">
        <v>284</v>
      </c>
      <c r="J966" s="87" t="s">
        <v>1152</v>
      </c>
      <c r="K966" s="87" t="s">
        <v>549</v>
      </c>
      <c r="L966" s="87" t="s">
        <v>549</v>
      </c>
      <c r="M966" s="89">
        <v>606988</v>
      </c>
      <c r="N966" s="89">
        <v>1240346</v>
      </c>
      <c r="O966" s="89">
        <v>299462</v>
      </c>
      <c r="P966" s="90">
        <v>2146796</v>
      </c>
      <c r="R966" s="91"/>
    </row>
    <row r="967" spans="1:18" ht="20.100000000000001" customHeight="1" x14ac:dyDescent="0.25">
      <c r="A967" s="87">
        <v>2695</v>
      </c>
      <c r="B967" s="87" t="s">
        <v>2471</v>
      </c>
      <c r="C967" s="88"/>
      <c r="D967" s="88"/>
      <c r="E967" s="88" t="s">
        <v>601</v>
      </c>
      <c r="F967" s="88" t="s">
        <v>57</v>
      </c>
      <c r="G967" s="87" t="s">
        <v>2472</v>
      </c>
      <c r="H967" s="87" t="s">
        <v>112</v>
      </c>
      <c r="I967" s="87" t="s">
        <v>284</v>
      </c>
      <c r="J967" s="87" t="s">
        <v>558</v>
      </c>
      <c r="K967" s="87" t="s">
        <v>549</v>
      </c>
      <c r="L967" s="87" t="s">
        <v>549</v>
      </c>
      <c r="M967" s="89">
        <v>110162</v>
      </c>
      <c r="N967" s="89">
        <v>96814</v>
      </c>
      <c r="O967" s="89">
        <v>31000</v>
      </c>
      <c r="P967" s="90">
        <v>237976</v>
      </c>
      <c r="R967" s="91"/>
    </row>
    <row r="968" spans="1:18" ht="20.100000000000001" customHeight="1" x14ac:dyDescent="0.25">
      <c r="A968" s="87">
        <v>1968</v>
      </c>
      <c r="B968" s="87" t="s">
        <v>2473</v>
      </c>
      <c r="C968" s="88"/>
      <c r="D968" s="88"/>
      <c r="E968" s="88" t="s">
        <v>601</v>
      </c>
      <c r="F968" s="88" t="s">
        <v>57</v>
      </c>
      <c r="G968" s="87" t="s">
        <v>2474</v>
      </c>
      <c r="H968" s="87" t="s">
        <v>112</v>
      </c>
      <c r="I968" s="87" t="s">
        <v>284</v>
      </c>
      <c r="J968" s="87" t="s">
        <v>558</v>
      </c>
      <c r="K968" s="87" t="s">
        <v>549</v>
      </c>
      <c r="L968" s="87" t="s">
        <v>549</v>
      </c>
      <c r="M968" s="89">
        <v>15312</v>
      </c>
      <c r="N968" s="89">
        <v>26772</v>
      </c>
      <c r="O968" s="89">
        <v>13808</v>
      </c>
      <c r="P968" s="90">
        <v>55892</v>
      </c>
      <c r="R968" s="91"/>
    </row>
    <row r="969" spans="1:18" ht="20.100000000000001" customHeight="1" x14ac:dyDescent="0.25">
      <c r="A969" s="87">
        <v>2681</v>
      </c>
      <c r="B969" s="87" t="s">
        <v>2475</v>
      </c>
      <c r="C969" s="88"/>
      <c r="D969" s="88"/>
      <c r="E969" s="88" t="s">
        <v>601</v>
      </c>
      <c r="F969" s="88" t="s">
        <v>57</v>
      </c>
      <c r="G969" s="87" t="s">
        <v>2476</v>
      </c>
      <c r="H969" s="87" t="s">
        <v>112</v>
      </c>
      <c r="I969" s="87" t="s">
        <v>284</v>
      </c>
      <c r="J969" s="87" t="s">
        <v>558</v>
      </c>
      <c r="K969" s="87" t="s">
        <v>549</v>
      </c>
      <c r="L969" s="87" t="s">
        <v>549</v>
      </c>
      <c r="M969" s="89">
        <v>2374</v>
      </c>
      <c r="N969" s="89">
        <v>2020</v>
      </c>
      <c r="O969" s="89">
        <v>0</v>
      </c>
      <c r="P969" s="90">
        <v>4394</v>
      </c>
      <c r="R969" s="91"/>
    </row>
    <row r="970" spans="1:18" ht="20.100000000000001" customHeight="1" x14ac:dyDescent="0.25">
      <c r="A970" s="87">
        <v>8496</v>
      </c>
      <c r="B970" s="87" t="s">
        <v>2477</v>
      </c>
      <c r="C970" s="88" t="s">
        <v>20</v>
      </c>
      <c r="D970" s="88"/>
      <c r="E970" s="88"/>
      <c r="F970" s="88"/>
      <c r="G970" s="87" t="s">
        <v>2478</v>
      </c>
      <c r="H970" s="87" t="s">
        <v>653</v>
      </c>
      <c r="I970" s="87" t="s">
        <v>134</v>
      </c>
      <c r="J970" s="87" t="s">
        <v>558</v>
      </c>
      <c r="K970" s="87" t="s">
        <v>889</v>
      </c>
      <c r="L970" s="87" t="s">
        <v>549</v>
      </c>
      <c r="M970" s="89">
        <v>135614</v>
      </c>
      <c r="N970" s="89">
        <v>111274</v>
      </c>
      <c r="O970" s="89">
        <v>99086</v>
      </c>
      <c r="P970" s="90">
        <v>345974</v>
      </c>
      <c r="R970" s="91"/>
    </row>
    <row r="971" spans="1:18" ht="20.100000000000001" customHeight="1" x14ac:dyDescent="0.25">
      <c r="A971" s="87">
        <v>8500</v>
      </c>
      <c r="B971" s="87" t="s">
        <v>2479</v>
      </c>
      <c r="C971" s="88" t="s">
        <v>20</v>
      </c>
      <c r="D971" s="88"/>
      <c r="E971" s="88"/>
      <c r="F971" s="88"/>
      <c r="G971" s="87" t="s">
        <v>2480</v>
      </c>
      <c r="H971" s="87" t="s">
        <v>653</v>
      </c>
      <c r="I971" s="87" t="s">
        <v>134</v>
      </c>
      <c r="J971" s="87" t="s">
        <v>558</v>
      </c>
      <c r="K971" s="87" t="s">
        <v>889</v>
      </c>
      <c r="L971" s="87" t="s">
        <v>549</v>
      </c>
      <c r="M971" s="89">
        <v>358548</v>
      </c>
      <c r="N971" s="89">
        <v>199854</v>
      </c>
      <c r="O971" s="89">
        <v>180906</v>
      </c>
      <c r="P971" s="90">
        <v>739308</v>
      </c>
      <c r="R971" s="91"/>
    </row>
    <row r="972" spans="1:18" ht="20.100000000000001" customHeight="1" x14ac:dyDescent="0.25">
      <c r="A972" s="87">
        <v>8505</v>
      </c>
      <c r="B972" s="87" t="s">
        <v>2481</v>
      </c>
      <c r="C972" s="88" t="s">
        <v>20</v>
      </c>
      <c r="D972" s="88"/>
      <c r="E972" s="88"/>
      <c r="F972" s="88"/>
      <c r="G972" s="87" t="s">
        <v>2482</v>
      </c>
      <c r="H972" s="87" t="s">
        <v>653</v>
      </c>
      <c r="I972" s="87" t="s">
        <v>134</v>
      </c>
      <c r="J972" s="87" t="s">
        <v>558</v>
      </c>
      <c r="K972" s="87" t="s">
        <v>889</v>
      </c>
      <c r="L972" s="87" t="s">
        <v>549</v>
      </c>
      <c r="M972" s="89">
        <v>36666</v>
      </c>
      <c r="N972" s="89">
        <v>29406</v>
      </c>
      <c r="O972" s="89">
        <v>31108</v>
      </c>
      <c r="P972" s="90">
        <v>97180</v>
      </c>
      <c r="R972" s="91"/>
    </row>
    <row r="973" spans="1:18" ht="20.100000000000001" customHeight="1" x14ac:dyDescent="0.25">
      <c r="A973" s="87">
        <v>8473</v>
      </c>
      <c r="B973" s="87" t="s">
        <v>2483</v>
      </c>
      <c r="C973" s="88" t="s">
        <v>20</v>
      </c>
      <c r="D973" s="88"/>
      <c r="E973" s="88"/>
      <c r="F973" s="88"/>
      <c r="G973" s="87" t="s">
        <v>2484</v>
      </c>
      <c r="H973" s="87" t="s">
        <v>653</v>
      </c>
      <c r="I973" s="87" t="s">
        <v>134</v>
      </c>
      <c r="J973" s="87" t="s">
        <v>558</v>
      </c>
      <c r="K973" s="87" t="s">
        <v>889</v>
      </c>
      <c r="L973" s="87" t="s">
        <v>549</v>
      </c>
      <c r="M973" s="89">
        <v>215010</v>
      </c>
      <c r="N973" s="89">
        <v>174958</v>
      </c>
      <c r="O973" s="89">
        <v>156568</v>
      </c>
      <c r="P973" s="90">
        <v>546536</v>
      </c>
      <c r="R973" s="91"/>
    </row>
    <row r="974" spans="1:18" ht="20.100000000000001" customHeight="1" x14ac:dyDescent="0.25">
      <c r="A974" s="87">
        <v>8472</v>
      </c>
      <c r="B974" s="87" t="s">
        <v>2485</v>
      </c>
      <c r="C974" s="88" t="s">
        <v>20</v>
      </c>
      <c r="D974" s="88"/>
      <c r="E974" s="88"/>
      <c r="F974" s="88"/>
      <c r="G974" s="87" t="s">
        <v>2486</v>
      </c>
      <c r="H974" s="87" t="s">
        <v>653</v>
      </c>
      <c r="I974" s="87" t="s">
        <v>134</v>
      </c>
      <c r="J974" s="87" t="s">
        <v>558</v>
      </c>
      <c r="K974" s="87" t="s">
        <v>889</v>
      </c>
      <c r="L974" s="87" t="s">
        <v>549</v>
      </c>
      <c r="M974" s="89">
        <v>83428</v>
      </c>
      <c r="N974" s="89">
        <v>83292</v>
      </c>
      <c r="O974" s="89">
        <v>86228</v>
      </c>
      <c r="P974" s="90">
        <v>252948</v>
      </c>
      <c r="R974" s="91"/>
    </row>
    <row r="975" spans="1:18" ht="20.100000000000001" customHeight="1" x14ac:dyDescent="0.25">
      <c r="A975" s="87">
        <v>8474</v>
      </c>
      <c r="B975" s="87" t="s">
        <v>2487</v>
      </c>
      <c r="C975" s="88" t="s">
        <v>20</v>
      </c>
      <c r="D975" s="88"/>
      <c r="E975" s="88"/>
      <c r="F975" s="88"/>
      <c r="G975" s="87" t="s">
        <v>2488</v>
      </c>
      <c r="H975" s="87" t="s">
        <v>653</v>
      </c>
      <c r="I975" s="87" t="s">
        <v>134</v>
      </c>
      <c r="J975" s="87" t="s">
        <v>558</v>
      </c>
      <c r="K975" s="87" t="s">
        <v>889</v>
      </c>
      <c r="L975" s="87" t="s">
        <v>549</v>
      </c>
      <c r="M975" s="89">
        <v>258420</v>
      </c>
      <c r="N975" s="89">
        <v>242598</v>
      </c>
      <c r="O975" s="89">
        <v>200292</v>
      </c>
      <c r="P975" s="90">
        <v>701310</v>
      </c>
      <c r="R975" s="91"/>
    </row>
    <row r="976" spans="1:18" ht="20.100000000000001" customHeight="1" x14ac:dyDescent="0.25">
      <c r="A976" s="87">
        <v>8567</v>
      </c>
      <c r="B976" s="87" t="s">
        <v>2489</v>
      </c>
      <c r="C976" s="88" t="s">
        <v>20</v>
      </c>
      <c r="D976" s="88"/>
      <c r="E976" s="88"/>
      <c r="F976" s="88"/>
      <c r="G976" s="87" t="s">
        <v>2490</v>
      </c>
      <c r="H976" s="87" t="s">
        <v>653</v>
      </c>
      <c r="I976" s="87" t="s">
        <v>134</v>
      </c>
      <c r="J976" s="87" t="s">
        <v>558</v>
      </c>
      <c r="K976" s="87" t="s">
        <v>889</v>
      </c>
      <c r="L976" s="87" t="s">
        <v>549</v>
      </c>
      <c r="M976" s="89">
        <v>452448</v>
      </c>
      <c r="N976" s="89">
        <v>550844</v>
      </c>
      <c r="O976" s="89">
        <v>292952</v>
      </c>
      <c r="P976" s="90">
        <v>1296244</v>
      </c>
      <c r="R976" s="91"/>
    </row>
    <row r="977" spans="1:18" ht="20.100000000000001" customHeight="1" x14ac:dyDescent="0.25">
      <c r="A977" s="87">
        <v>8498</v>
      </c>
      <c r="B977" s="87" t="s">
        <v>2491</v>
      </c>
      <c r="C977" s="88" t="s">
        <v>20</v>
      </c>
      <c r="D977" s="88"/>
      <c r="E977" s="88"/>
      <c r="F977" s="88"/>
      <c r="G977" s="87" t="s">
        <v>2492</v>
      </c>
      <c r="H977" s="87" t="s">
        <v>653</v>
      </c>
      <c r="I977" s="87" t="s">
        <v>134</v>
      </c>
      <c r="J977" s="87" t="s">
        <v>558</v>
      </c>
      <c r="K977" s="87" t="s">
        <v>889</v>
      </c>
      <c r="L977" s="87" t="s">
        <v>549</v>
      </c>
      <c r="M977" s="89">
        <v>211946</v>
      </c>
      <c r="N977" s="89">
        <v>125222</v>
      </c>
      <c r="O977" s="89">
        <v>99866</v>
      </c>
      <c r="P977" s="90">
        <v>437034</v>
      </c>
      <c r="R977" s="91"/>
    </row>
    <row r="978" spans="1:18" ht="20.100000000000001" customHeight="1" x14ac:dyDescent="0.25">
      <c r="A978" s="87">
        <v>8499</v>
      </c>
      <c r="B978" s="87" t="s">
        <v>2493</v>
      </c>
      <c r="C978" s="88" t="s">
        <v>20</v>
      </c>
      <c r="D978" s="88"/>
      <c r="E978" s="88"/>
      <c r="F978" s="88"/>
      <c r="G978" s="87" t="s">
        <v>2494</v>
      </c>
      <c r="H978" s="87" t="s">
        <v>653</v>
      </c>
      <c r="I978" s="87" t="s">
        <v>134</v>
      </c>
      <c r="J978" s="87" t="s">
        <v>558</v>
      </c>
      <c r="K978" s="87" t="s">
        <v>889</v>
      </c>
      <c r="L978" s="87" t="s">
        <v>549</v>
      </c>
      <c r="M978" s="89">
        <v>431806</v>
      </c>
      <c r="N978" s="89">
        <v>327746</v>
      </c>
      <c r="O978" s="89">
        <v>384704</v>
      </c>
      <c r="P978" s="90">
        <v>1144256</v>
      </c>
      <c r="R978" s="91"/>
    </row>
    <row r="979" spans="1:18" ht="20.100000000000001" customHeight="1" x14ac:dyDescent="0.25">
      <c r="A979" s="87">
        <v>6544</v>
      </c>
      <c r="B979" s="87" t="s">
        <v>2495</v>
      </c>
      <c r="C979" s="88" t="s">
        <v>20</v>
      </c>
      <c r="D979" s="88"/>
      <c r="E979" s="88"/>
      <c r="F979" s="88"/>
      <c r="G979" s="87" t="s">
        <v>2496</v>
      </c>
      <c r="H979" s="87" t="s">
        <v>653</v>
      </c>
      <c r="I979" s="87" t="s">
        <v>134</v>
      </c>
      <c r="J979" s="87" t="s">
        <v>558</v>
      </c>
      <c r="K979" s="87" t="s">
        <v>889</v>
      </c>
      <c r="L979" s="87" t="s">
        <v>549</v>
      </c>
      <c r="M979" s="89">
        <v>42518</v>
      </c>
      <c r="N979" s="89">
        <v>30514</v>
      </c>
      <c r="O979" s="89">
        <v>21504</v>
      </c>
      <c r="P979" s="90">
        <v>94536</v>
      </c>
      <c r="R979" s="91"/>
    </row>
    <row r="980" spans="1:18" ht="20.100000000000001" customHeight="1" x14ac:dyDescent="0.25">
      <c r="A980" s="87">
        <v>8487</v>
      </c>
      <c r="B980" s="87" t="s">
        <v>2497</v>
      </c>
      <c r="C980" s="88" t="s">
        <v>20</v>
      </c>
      <c r="D980" s="88"/>
      <c r="E980" s="88"/>
      <c r="F980" s="88"/>
      <c r="G980" s="87" t="s">
        <v>134</v>
      </c>
      <c r="H980" s="87" t="s">
        <v>653</v>
      </c>
      <c r="I980" s="87" t="s">
        <v>134</v>
      </c>
      <c r="J980" s="87" t="s">
        <v>760</v>
      </c>
      <c r="K980" s="87" t="s">
        <v>889</v>
      </c>
      <c r="L980" s="87" t="s">
        <v>549</v>
      </c>
      <c r="M980" s="89">
        <v>8823526</v>
      </c>
      <c r="N980" s="89">
        <v>15037190</v>
      </c>
      <c r="O980" s="89">
        <v>7081876</v>
      </c>
      <c r="P980" s="90">
        <v>30942592</v>
      </c>
      <c r="R980" s="91"/>
    </row>
    <row r="981" spans="1:18" ht="20.100000000000001" customHeight="1" x14ac:dyDescent="0.25">
      <c r="A981" s="87">
        <v>8477</v>
      </c>
      <c r="B981" s="87" t="s">
        <v>2498</v>
      </c>
      <c r="C981" s="88" t="s">
        <v>20</v>
      </c>
      <c r="D981" s="88"/>
      <c r="E981" s="88"/>
      <c r="F981" s="88"/>
      <c r="G981" s="87" t="s">
        <v>2499</v>
      </c>
      <c r="H981" s="87" t="s">
        <v>653</v>
      </c>
      <c r="I981" s="87" t="s">
        <v>134</v>
      </c>
      <c r="J981" s="87" t="s">
        <v>558</v>
      </c>
      <c r="K981" s="87" t="s">
        <v>889</v>
      </c>
      <c r="L981" s="87" t="s">
        <v>549</v>
      </c>
      <c r="M981" s="89">
        <v>58170</v>
      </c>
      <c r="N981" s="89">
        <v>68084</v>
      </c>
      <c r="O981" s="89">
        <v>44892</v>
      </c>
      <c r="P981" s="90">
        <v>171146</v>
      </c>
      <c r="R981" s="91"/>
    </row>
    <row r="982" spans="1:18" ht="20.100000000000001" customHeight="1" x14ac:dyDescent="0.25">
      <c r="A982" s="87">
        <v>8504</v>
      </c>
      <c r="B982" s="87" t="s">
        <v>2500</v>
      </c>
      <c r="C982" s="88" t="s">
        <v>20</v>
      </c>
      <c r="D982" s="88"/>
      <c r="E982" s="88"/>
      <c r="F982" s="88"/>
      <c r="G982" s="87" t="s">
        <v>2501</v>
      </c>
      <c r="H982" s="87" t="s">
        <v>653</v>
      </c>
      <c r="I982" s="87" t="s">
        <v>134</v>
      </c>
      <c r="J982" s="87" t="s">
        <v>558</v>
      </c>
      <c r="K982" s="87" t="s">
        <v>889</v>
      </c>
      <c r="L982" s="87" t="s">
        <v>549</v>
      </c>
      <c r="M982" s="89">
        <v>145976</v>
      </c>
      <c r="N982" s="89">
        <v>97904</v>
      </c>
      <c r="O982" s="89">
        <v>125046</v>
      </c>
      <c r="P982" s="90">
        <v>368926</v>
      </c>
      <c r="R982" s="91"/>
    </row>
    <row r="983" spans="1:18" ht="20.100000000000001" customHeight="1" x14ac:dyDescent="0.25">
      <c r="A983" s="87">
        <v>8506</v>
      </c>
      <c r="B983" s="87" t="s">
        <v>2502</v>
      </c>
      <c r="C983" s="88" t="s">
        <v>20</v>
      </c>
      <c r="D983" s="88"/>
      <c r="E983" s="88"/>
      <c r="F983" s="88"/>
      <c r="G983" s="87" t="s">
        <v>2503</v>
      </c>
      <c r="H983" s="87" t="s">
        <v>653</v>
      </c>
      <c r="I983" s="87" t="s">
        <v>134</v>
      </c>
      <c r="J983" s="87" t="s">
        <v>558</v>
      </c>
      <c r="K983" s="87" t="s">
        <v>889</v>
      </c>
      <c r="L983" s="87" t="s">
        <v>549</v>
      </c>
      <c r="M983" s="89">
        <v>327092</v>
      </c>
      <c r="N983" s="89">
        <v>268572</v>
      </c>
      <c r="O983" s="89">
        <v>306198</v>
      </c>
      <c r="P983" s="90">
        <v>901862</v>
      </c>
      <c r="R983" s="91"/>
    </row>
    <row r="984" spans="1:18" ht="20.100000000000001" customHeight="1" x14ac:dyDescent="0.25">
      <c r="A984" s="87">
        <v>8578</v>
      </c>
      <c r="B984" s="87" t="s">
        <v>2504</v>
      </c>
      <c r="C984" s="88" t="s">
        <v>20</v>
      </c>
      <c r="D984" s="88"/>
      <c r="E984" s="88"/>
      <c r="F984" s="88"/>
      <c r="G984" s="87" t="s">
        <v>2505</v>
      </c>
      <c r="H984" s="87" t="s">
        <v>653</v>
      </c>
      <c r="I984" s="87" t="s">
        <v>134</v>
      </c>
      <c r="J984" s="87" t="s">
        <v>558</v>
      </c>
      <c r="K984" s="87" t="s">
        <v>889</v>
      </c>
      <c r="L984" s="87" t="s">
        <v>549</v>
      </c>
      <c r="M984" s="89">
        <v>155162</v>
      </c>
      <c r="N984" s="89">
        <v>107464</v>
      </c>
      <c r="O984" s="89">
        <v>81204</v>
      </c>
      <c r="P984" s="90">
        <v>343830</v>
      </c>
      <c r="R984" s="91"/>
    </row>
    <row r="985" spans="1:18" ht="20.100000000000001" customHeight="1" x14ac:dyDescent="0.25">
      <c r="A985" s="87">
        <v>5402</v>
      </c>
      <c r="B985" s="87" t="s">
        <v>2506</v>
      </c>
      <c r="C985" s="88"/>
      <c r="D985" s="88"/>
      <c r="E985" s="88" t="s">
        <v>601</v>
      </c>
      <c r="F985" s="88" t="s">
        <v>57</v>
      </c>
      <c r="G985" s="87" t="s">
        <v>2507</v>
      </c>
      <c r="H985" s="87" t="s">
        <v>106</v>
      </c>
      <c r="I985" s="87" t="s">
        <v>280</v>
      </c>
      <c r="J985" s="87" t="s">
        <v>548</v>
      </c>
      <c r="K985" s="87" t="s">
        <v>549</v>
      </c>
      <c r="L985" s="87" t="s">
        <v>549</v>
      </c>
      <c r="M985" s="89">
        <v>4844</v>
      </c>
      <c r="N985" s="89">
        <v>12364</v>
      </c>
      <c r="O985" s="89">
        <v>3112</v>
      </c>
      <c r="P985" s="90">
        <v>20320</v>
      </c>
      <c r="R985" s="91"/>
    </row>
    <row r="986" spans="1:18" ht="20.100000000000001" customHeight="1" x14ac:dyDescent="0.25">
      <c r="A986" s="87">
        <v>5336</v>
      </c>
      <c r="B986" s="87" t="s">
        <v>2508</v>
      </c>
      <c r="C986" s="88"/>
      <c r="D986" s="88"/>
      <c r="E986" s="88" t="s">
        <v>601</v>
      </c>
      <c r="F986" s="88" t="s">
        <v>57</v>
      </c>
      <c r="G986" s="87" t="s">
        <v>2509</v>
      </c>
      <c r="H986" s="87" t="s">
        <v>106</v>
      </c>
      <c r="I986" s="87" t="s">
        <v>280</v>
      </c>
      <c r="J986" s="87" t="s">
        <v>548</v>
      </c>
      <c r="K986" s="87" t="s">
        <v>549</v>
      </c>
      <c r="L986" s="87" t="s">
        <v>549</v>
      </c>
      <c r="M986" s="89">
        <v>6636</v>
      </c>
      <c r="N986" s="89">
        <v>4482</v>
      </c>
      <c r="O986" s="89">
        <v>25940</v>
      </c>
      <c r="P986" s="90">
        <v>37058</v>
      </c>
      <c r="R986" s="91"/>
    </row>
    <row r="987" spans="1:18" ht="20.100000000000001" customHeight="1" x14ac:dyDescent="0.25">
      <c r="A987" s="87">
        <v>5338</v>
      </c>
      <c r="B987" s="87" t="s">
        <v>2510</v>
      </c>
      <c r="C987" s="88"/>
      <c r="D987" s="88"/>
      <c r="E987" s="88" t="s">
        <v>601</v>
      </c>
      <c r="F987" s="88" t="s">
        <v>57</v>
      </c>
      <c r="G987" s="87" t="s">
        <v>2511</v>
      </c>
      <c r="H987" s="87" t="s">
        <v>106</v>
      </c>
      <c r="I987" s="87" t="s">
        <v>280</v>
      </c>
      <c r="J987" s="87" t="s">
        <v>548</v>
      </c>
      <c r="K987" s="87" t="s">
        <v>549</v>
      </c>
      <c r="L987" s="87" t="s">
        <v>549</v>
      </c>
      <c r="M987" s="89">
        <v>13982</v>
      </c>
      <c r="N987" s="89">
        <v>29154</v>
      </c>
      <c r="O987" s="89">
        <v>17862</v>
      </c>
      <c r="P987" s="90">
        <v>60998</v>
      </c>
      <c r="R987" s="91"/>
    </row>
    <row r="988" spans="1:18" ht="20.100000000000001" customHeight="1" x14ac:dyDescent="0.25">
      <c r="A988" s="87">
        <v>5329</v>
      </c>
      <c r="B988" s="87" t="s">
        <v>2512</v>
      </c>
      <c r="C988" s="88"/>
      <c r="D988" s="88"/>
      <c r="E988" s="88" t="s">
        <v>601</v>
      </c>
      <c r="F988" s="88" t="s">
        <v>57</v>
      </c>
      <c r="G988" s="87" t="s">
        <v>280</v>
      </c>
      <c r="H988" s="87" t="s">
        <v>106</v>
      </c>
      <c r="I988" s="87" t="s">
        <v>280</v>
      </c>
      <c r="J988" s="87" t="s">
        <v>548</v>
      </c>
      <c r="K988" s="87" t="s">
        <v>549</v>
      </c>
      <c r="L988" s="87" t="s">
        <v>549</v>
      </c>
      <c r="M988" s="89">
        <v>397738</v>
      </c>
      <c r="N988" s="89">
        <v>1036536</v>
      </c>
      <c r="O988" s="89">
        <v>808096</v>
      </c>
      <c r="P988" s="90">
        <v>2242370</v>
      </c>
      <c r="R988" s="91"/>
    </row>
    <row r="989" spans="1:18" ht="20.100000000000001" customHeight="1" x14ac:dyDescent="0.25">
      <c r="A989" s="87">
        <v>5330</v>
      </c>
      <c r="B989" s="87" t="s">
        <v>2513</v>
      </c>
      <c r="C989" s="88"/>
      <c r="D989" s="88"/>
      <c r="E989" s="88" t="s">
        <v>601</v>
      </c>
      <c r="F989" s="88" t="s">
        <v>57</v>
      </c>
      <c r="G989" s="87" t="s">
        <v>2514</v>
      </c>
      <c r="H989" s="87" t="s">
        <v>106</v>
      </c>
      <c r="I989" s="87" t="s">
        <v>280</v>
      </c>
      <c r="J989" s="87" t="s">
        <v>548</v>
      </c>
      <c r="K989" s="87" t="s">
        <v>549</v>
      </c>
      <c r="L989" s="87" t="s">
        <v>549</v>
      </c>
      <c r="M989" s="89">
        <v>10296</v>
      </c>
      <c r="N989" s="89">
        <v>14590</v>
      </c>
      <c r="O989" s="89">
        <v>27456</v>
      </c>
      <c r="P989" s="90">
        <v>52342</v>
      </c>
      <c r="R989" s="91"/>
    </row>
    <row r="990" spans="1:18" ht="20.100000000000001" customHeight="1" x14ac:dyDescent="0.25">
      <c r="A990" s="87">
        <v>5331</v>
      </c>
      <c r="B990" s="87" t="s">
        <v>2515</v>
      </c>
      <c r="C990" s="88"/>
      <c r="D990" s="88"/>
      <c r="E990" s="88" t="s">
        <v>601</v>
      </c>
      <c r="F990" s="88" t="s">
        <v>57</v>
      </c>
      <c r="G990" s="87" t="s">
        <v>2516</v>
      </c>
      <c r="H990" s="87" t="s">
        <v>106</v>
      </c>
      <c r="I990" s="87" t="s">
        <v>280</v>
      </c>
      <c r="J990" s="87" t="s">
        <v>548</v>
      </c>
      <c r="K990" s="87" t="s">
        <v>549</v>
      </c>
      <c r="L990" s="87" t="s">
        <v>549</v>
      </c>
      <c r="M990" s="89">
        <v>55860</v>
      </c>
      <c r="N990" s="89">
        <v>101468</v>
      </c>
      <c r="O990" s="89">
        <v>79088</v>
      </c>
      <c r="P990" s="90">
        <v>236416</v>
      </c>
      <c r="R990" s="91"/>
    </row>
    <row r="991" spans="1:18" ht="20.100000000000001" customHeight="1" x14ac:dyDescent="0.25">
      <c r="A991" s="87">
        <v>5332</v>
      </c>
      <c r="B991" s="87" t="s">
        <v>2517</v>
      </c>
      <c r="C991" s="88"/>
      <c r="D991" s="88"/>
      <c r="E991" s="88" t="s">
        <v>601</v>
      </c>
      <c r="F991" s="88" t="s">
        <v>57</v>
      </c>
      <c r="G991" s="87" t="s">
        <v>2518</v>
      </c>
      <c r="H991" s="87" t="s">
        <v>106</v>
      </c>
      <c r="I991" s="87" t="s">
        <v>280</v>
      </c>
      <c r="J991" s="87" t="s">
        <v>548</v>
      </c>
      <c r="K991" s="87" t="s">
        <v>549</v>
      </c>
      <c r="L991" s="87" t="s">
        <v>549</v>
      </c>
      <c r="M991" s="89">
        <v>17374</v>
      </c>
      <c r="N991" s="89">
        <v>44826</v>
      </c>
      <c r="O991" s="89">
        <v>46722</v>
      </c>
      <c r="P991" s="90">
        <v>108922</v>
      </c>
      <c r="R991" s="91"/>
    </row>
    <row r="992" spans="1:18" ht="20.100000000000001" customHeight="1" x14ac:dyDescent="0.25">
      <c r="A992" s="87">
        <v>5333</v>
      </c>
      <c r="B992" s="87" t="s">
        <v>2519</v>
      </c>
      <c r="C992" s="88"/>
      <c r="D992" s="88"/>
      <c r="E992" s="88" t="s">
        <v>601</v>
      </c>
      <c r="F992" s="88" t="s">
        <v>57</v>
      </c>
      <c r="G992" s="87" t="s">
        <v>2520</v>
      </c>
      <c r="H992" s="87" t="s">
        <v>106</v>
      </c>
      <c r="I992" s="87" t="s">
        <v>280</v>
      </c>
      <c r="J992" s="87" t="s">
        <v>548</v>
      </c>
      <c r="K992" s="87" t="s">
        <v>549</v>
      </c>
      <c r="L992" s="87" t="s">
        <v>549</v>
      </c>
      <c r="M992" s="89">
        <v>87988</v>
      </c>
      <c r="N992" s="89">
        <v>227128</v>
      </c>
      <c r="O992" s="89">
        <v>224206</v>
      </c>
      <c r="P992" s="90">
        <v>539322</v>
      </c>
      <c r="R992" s="91"/>
    </row>
    <row r="993" spans="1:18" ht="20.100000000000001" customHeight="1" x14ac:dyDescent="0.25">
      <c r="A993" s="87">
        <v>5339</v>
      </c>
      <c r="B993" s="87" t="s">
        <v>2521</v>
      </c>
      <c r="C993" s="88"/>
      <c r="D993" s="88"/>
      <c r="E993" s="88" t="s">
        <v>601</v>
      </c>
      <c r="F993" s="88" t="s">
        <v>57</v>
      </c>
      <c r="G993" s="87" t="s">
        <v>2522</v>
      </c>
      <c r="H993" s="87" t="s">
        <v>106</v>
      </c>
      <c r="I993" s="87" t="s">
        <v>280</v>
      </c>
      <c r="J993" s="87" t="s">
        <v>548</v>
      </c>
      <c r="K993" s="87" t="s">
        <v>549</v>
      </c>
      <c r="L993" s="87" t="s">
        <v>549</v>
      </c>
      <c r="M993" s="89">
        <v>4610</v>
      </c>
      <c r="N993" s="89">
        <v>8358</v>
      </c>
      <c r="O993" s="89">
        <v>216</v>
      </c>
      <c r="P993" s="90">
        <v>13184</v>
      </c>
      <c r="R993" s="91"/>
    </row>
    <row r="994" spans="1:18" ht="20.100000000000001" customHeight="1" x14ac:dyDescent="0.25">
      <c r="A994" s="87">
        <v>5076</v>
      </c>
      <c r="B994" s="87" t="s">
        <v>2523</v>
      </c>
      <c r="C994" s="88" t="s">
        <v>20</v>
      </c>
      <c r="D994" s="88"/>
      <c r="E994" s="88"/>
      <c r="F994" s="88"/>
      <c r="G994" s="87" t="s">
        <v>2524</v>
      </c>
      <c r="H994" s="87" t="s">
        <v>84</v>
      </c>
      <c r="I994" s="87" t="s">
        <v>2525</v>
      </c>
      <c r="J994" s="87" t="s">
        <v>548</v>
      </c>
      <c r="K994" s="87" t="s">
        <v>549</v>
      </c>
      <c r="L994" s="87" t="s">
        <v>638</v>
      </c>
      <c r="M994" s="89">
        <v>96090</v>
      </c>
      <c r="N994" s="89">
        <v>108834</v>
      </c>
      <c r="O994" s="89">
        <v>124866</v>
      </c>
      <c r="P994" s="90">
        <v>329790</v>
      </c>
      <c r="R994" s="91"/>
    </row>
    <row r="995" spans="1:18" ht="20.100000000000001" customHeight="1" x14ac:dyDescent="0.25">
      <c r="A995" s="87">
        <v>5062</v>
      </c>
      <c r="B995" s="87" t="s">
        <v>2526</v>
      </c>
      <c r="C995" s="88" t="s">
        <v>20</v>
      </c>
      <c r="D995" s="88"/>
      <c r="E995" s="88"/>
      <c r="F995" s="88"/>
      <c r="G995" s="87" t="s">
        <v>2527</v>
      </c>
      <c r="H995" s="87" t="s">
        <v>84</v>
      </c>
      <c r="I995" s="87" t="s">
        <v>2525</v>
      </c>
      <c r="J995" s="87" t="s">
        <v>548</v>
      </c>
      <c r="K995" s="87" t="s">
        <v>549</v>
      </c>
      <c r="L995" s="87" t="s">
        <v>638</v>
      </c>
      <c r="M995" s="89">
        <v>178558</v>
      </c>
      <c r="N995" s="89">
        <v>198016</v>
      </c>
      <c r="O995" s="89">
        <v>404878</v>
      </c>
      <c r="P995" s="90">
        <v>781452</v>
      </c>
      <c r="R995" s="91"/>
    </row>
    <row r="996" spans="1:18" ht="20.100000000000001" customHeight="1" x14ac:dyDescent="0.25">
      <c r="A996" s="87">
        <v>5095</v>
      </c>
      <c r="B996" s="87" t="s">
        <v>2528</v>
      </c>
      <c r="C996" s="88" t="s">
        <v>20</v>
      </c>
      <c r="D996" s="88"/>
      <c r="E996" s="88"/>
      <c r="F996" s="88"/>
      <c r="G996" s="87" t="s">
        <v>2529</v>
      </c>
      <c r="H996" s="87" t="s">
        <v>84</v>
      </c>
      <c r="I996" s="87" t="s">
        <v>2525</v>
      </c>
      <c r="J996" s="87" t="s">
        <v>605</v>
      </c>
      <c r="K996" s="87" t="s">
        <v>549</v>
      </c>
      <c r="L996" s="87" t="s">
        <v>638</v>
      </c>
      <c r="M996" s="89">
        <v>839504</v>
      </c>
      <c r="N996" s="89">
        <v>1144402</v>
      </c>
      <c r="O996" s="89">
        <v>1485086</v>
      </c>
      <c r="P996" s="90">
        <v>3468992</v>
      </c>
      <c r="R996" s="91"/>
    </row>
    <row r="997" spans="1:18" ht="20.100000000000001" customHeight="1" x14ac:dyDescent="0.25">
      <c r="A997" s="87">
        <v>5404</v>
      </c>
      <c r="B997" s="87" t="s">
        <v>2530</v>
      </c>
      <c r="C997" s="88" t="s">
        <v>20</v>
      </c>
      <c r="D997" s="88"/>
      <c r="E997" s="88"/>
      <c r="F997" s="88"/>
      <c r="G997" s="87" t="s">
        <v>2531</v>
      </c>
      <c r="H997" s="87" t="s">
        <v>84</v>
      </c>
      <c r="I997" s="87" t="s">
        <v>2525</v>
      </c>
      <c r="J997" s="87" t="s">
        <v>944</v>
      </c>
      <c r="K997" s="87" t="s">
        <v>549</v>
      </c>
      <c r="L997" s="87" t="s">
        <v>638</v>
      </c>
      <c r="M997" s="89">
        <v>1028848</v>
      </c>
      <c r="N997" s="89">
        <v>1799166</v>
      </c>
      <c r="O997" s="89">
        <v>1622638</v>
      </c>
      <c r="P997" s="90">
        <v>4450652</v>
      </c>
      <c r="R997" s="91"/>
    </row>
    <row r="998" spans="1:18" ht="20.100000000000001" customHeight="1" x14ac:dyDescent="0.25">
      <c r="A998" s="87">
        <v>5077</v>
      </c>
      <c r="B998" s="87" t="s">
        <v>2532</v>
      </c>
      <c r="C998" s="88" t="s">
        <v>20</v>
      </c>
      <c r="D998" s="88"/>
      <c r="E998" s="88"/>
      <c r="F998" s="88"/>
      <c r="G998" s="87" t="s">
        <v>2533</v>
      </c>
      <c r="H998" s="87" t="s">
        <v>84</v>
      </c>
      <c r="I998" s="87" t="s">
        <v>2525</v>
      </c>
      <c r="J998" s="87" t="s">
        <v>548</v>
      </c>
      <c r="K998" s="87" t="s">
        <v>549</v>
      </c>
      <c r="L998" s="87" t="s">
        <v>638</v>
      </c>
      <c r="M998" s="89">
        <v>265100</v>
      </c>
      <c r="N998" s="89">
        <v>279534</v>
      </c>
      <c r="O998" s="89">
        <v>608530</v>
      </c>
      <c r="P998" s="90">
        <v>1153164</v>
      </c>
      <c r="R998" s="91"/>
    </row>
    <row r="999" spans="1:18" ht="20.100000000000001" customHeight="1" x14ac:dyDescent="0.25">
      <c r="A999" s="87">
        <v>5047</v>
      </c>
      <c r="B999" s="87" t="s">
        <v>2534</v>
      </c>
      <c r="C999" s="88" t="s">
        <v>20</v>
      </c>
      <c r="D999" s="88"/>
      <c r="E999" s="88"/>
      <c r="F999" s="88"/>
      <c r="G999" s="87" t="s">
        <v>2535</v>
      </c>
      <c r="H999" s="87" t="s">
        <v>84</v>
      </c>
      <c r="I999" s="87" t="s">
        <v>2525</v>
      </c>
      <c r="J999" s="87" t="s">
        <v>605</v>
      </c>
      <c r="K999" s="87" t="s">
        <v>549</v>
      </c>
      <c r="L999" s="87" t="s">
        <v>638</v>
      </c>
      <c r="M999" s="89">
        <v>486800</v>
      </c>
      <c r="N999" s="89">
        <v>634870</v>
      </c>
      <c r="O999" s="89">
        <v>1427898</v>
      </c>
      <c r="P999" s="90">
        <v>2549568</v>
      </c>
      <c r="R999" s="91"/>
    </row>
    <row r="1000" spans="1:18" ht="20.100000000000001" customHeight="1" x14ac:dyDescent="0.25">
      <c r="A1000" s="87">
        <v>5078</v>
      </c>
      <c r="B1000" s="87" t="s">
        <v>2536</v>
      </c>
      <c r="C1000" s="88" t="s">
        <v>20</v>
      </c>
      <c r="D1000" s="88"/>
      <c r="E1000" s="88"/>
      <c r="F1000" s="88"/>
      <c r="G1000" s="87" t="s">
        <v>2537</v>
      </c>
      <c r="H1000" s="87" t="s">
        <v>84</v>
      </c>
      <c r="I1000" s="87" t="s">
        <v>2525</v>
      </c>
      <c r="J1000" s="87" t="s">
        <v>548</v>
      </c>
      <c r="K1000" s="87" t="s">
        <v>549</v>
      </c>
      <c r="L1000" s="87" t="s">
        <v>638</v>
      </c>
      <c r="M1000" s="89">
        <v>220388</v>
      </c>
      <c r="N1000" s="89">
        <v>243882</v>
      </c>
      <c r="O1000" s="89">
        <v>247892</v>
      </c>
      <c r="P1000" s="90">
        <v>712162</v>
      </c>
      <c r="R1000" s="91"/>
    </row>
    <row r="1001" spans="1:18" ht="20.100000000000001" customHeight="1" x14ac:dyDescent="0.25">
      <c r="A1001" s="87">
        <v>5145</v>
      </c>
      <c r="B1001" s="87" t="s">
        <v>2538</v>
      </c>
      <c r="C1001" s="88" t="s">
        <v>20</v>
      </c>
      <c r="D1001" s="88"/>
      <c r="E1001" s="88"/>
      <c r="F1001" s="88"/>
      <c r="G1001" s="87" t="s">
        <v>2539</v>
      </c>
      <c r="H1001" s="87" t="s">
        <v>84</v>
      </c>
      <c r="I1001" s="87" t="s">
        <v>2525</v>
      </c>
      <c r="J1001" s="87" t="s">
        <v>605</v>
      </c>
      <c r="K1001" s="87" t="s">
        <v>549</v>
      </c>
      <c r="L1001" s="87" t="s">
        <v>638</v>
      </c>
      <c r="M1001" s="89">
        <v>186336</v>
      </c>
      <c r="N1001" s="89">
        <v>287714</v>
      </c>
      <c r="O1001" s="89">
        <v>618088</v>
      </c>
      <c r="P1001" s="90">
        <v>1092138</v>
      </c>
      <c r="R1001" s="91"/>
    </row>
    <row r="1002" spans="1:18" ht="20.100000000000001" customHeight="1" x14ac:dyDescent="0.25">
      <c r="A1002" s="87">
        <v>5362</v>
      </c>
      <c r="B1002" s="87" t="s">
        <v>2540</v>
      </c>
      <c r="C1002" s="88" t="s">
        <v>20</v>
      </c>
      <c r="D1002" s="88"/>
      <c r="E1002" s="88"/>
      <c r="F1002" s="88"/>
      <c r="G1002" s="87" t="s">
        <v>2541</v>
      </c>
      <c r="H1002" s="87" t="s">
        <v>84</v>
      </c>
      <c r="I1002" s="87" t="s">
        <v>2525</v>
      </c>
      <c r="J1002" s="87" t="s">
        <v>944</v>
      </c>
      <c r="K1002" s="87" t="s">
        <v>549</v>
      </c>
      <c r="L1002" s="87" t="s">
        <v>638</v>
      </c>
      <c r="M1002" s="89">
        <v>1273712</v>
      </c>
      <c r="N1002" s="89">
        <v>2011236</v>
      </c>
      <c r="O1002" s="89">
        <v>2137706</v>
      </c>
      <c r="P1002" s="90">
        <v>5422654</v>
      </c>
      <c r="R1002" s="91"/>
    </row>
    <row r="1003" spans="1:18" ht="20.100000000000001" customHeight="1" x14ac:dyDescent="0.25">
      <c r="A1003" s="87">
        <v>5139</v>
      </c>
      <c r="B1003" s="87" t="s">
        <v>2542</v>
      </c>
      <c r="C1003" s="88" t="s">
        <v>20</v>
      </c>
      <c r="D1003" s="88"/>
      <c r="E1003" s="88"/>
      <c r="F1003" s="88"/>
      <c r="G1003" s="87" t="s">
        <v>2543</v>
      </c>
      <c r="H1003" s="87" t="s">
        <v>84</v>
      </c>
      <c r="I1003" s="87" t="s">
        <v>2525</v>
      </c>
      <c r="J1003" s="87" t="s">
        <v>605</v>
      </c>
      <c r="K1003" s="87" t="s">
        <v>549</v>
      </c>
      <c r="L1003" s="87" t="s">
        <v>638</v>
      </c>
      <c r="M1003" s="89">
        <v>549650</v>
      </c>
      <c r="N1003" s="89">
        <v>688660</v>
      </c>
      <c r="O1003" s="89">
        <v>1379092</v>
      </c>
      <c r="P1003" s="90">
        <v>2617402</v>
      </c>
      <c r="R1003" s="91"/>
    </row>
    <row r="1004" spans="1:18" ht="20.100000000000001" customHeight="1" x14ac:dyDescent="0.25">
      <c r="A1004" s="87">
        <v>5107</v>
      </c>
      <c r="B1004" s="87" t="s">
        <v>2544</v>
      </c>
      <c r="C1004" s="88" t="s">
        <v>20</v>
      </c>
      <c r="D1004" s="88"/>
      <c r="E1004" s="88"/>
      <c r="F1004" s="88"/>
      <c r="G1004" s="87" t="s">
        <v>2545</v>
      </c>
      <c r="H1004" s="87" t="s">
        <v>84</v>
      </c>
      <c r="I1004" s="87" t="s">
        <v>2525</v>
      </c>
      <c r="J1004" s="87" t="s">
        <v>605</v>
      </c>
      <c r="K1004" s="87" t="s">
        <v>549</v>
      </c>
      <c r="L1004" s="87" t="s">
        <v>638</v>
      </c>
      <c r="M1004" s="89">
        <v>733970</v>
      </c>
      <c r="N1004" s="89">
        <v>910054</v>
      </c>
      <c r="O1004" s="89">
        <v>1727576</v>
      </c>
      <c r="P1004" s="90">
        <v>3371600</v>
      </c>
      <c r="R1004" s="91"/>
    </row>
    <row r="1005" spans="1:18" ht="20.100000000000001" customHeight="1" x14ac:dyDescent="0.25">
      <c r="A1005" s="87">
        <v>5418</v>
      </c>
      <c r="B1005" s="87" t="s">
        <v>2546</v>
      </c>
      <c r="C1005" s="88" t="s">
        <v>20</v>
      </c>
      <c r="D1005" s="88"/>
      <c r="E1005" s="88"/>
      <c r="F1005" s="88"/>
      <c r="G1005" s="87" t="s">
        <v>2547</v>
      </c>
      <c r="H1005" s="87" t="s">
        <v>84</v>
      </c>
      <c r="I1005" s="87" t="s">
        <v>2525</v>
      </c>
      <c r="J1005" s="87" t="s">
        <v>944</v>
      </c>
      <c r="K1005" s="87" t="s">
        <v>549</v>
      </c>
      <c r="L1005" s="87" t="s">
        <v>638</v>
      </c>
      <c r="M1005" s="89">
        <v>815350</v>
      </c>
      <c r="N1005" s="89">
        <v>1215800</v>
      </c>
      <c r="O1005" s="89">
        <v>1040128</v>
      </c>
      <c r="P1005" s="90">
        <v>3071278</v>
      </c>
      <c r="R1005" s="91"/>
    </row>
    <row r="1006" spans="1:18" ht="20.100000000000001" customHeight="1" x14ac:dyDescent="0.25">
      <c r="A1006" s="87">
        <v>5057</v>
      </c>
      <c r="B1006" s="87" t="s">
        <v>2548</v>
      </c>
      <c r="C1006" s="88" t="s">
        <v>20</v>
      </c>
      <c r="D1006" s="88"/>
      <c r="E1006" s="88"/>
      <c r="F1006" s="88"/>
      <c r="G1006" s="87" t="s">
        <v>2549</v>
      </c>
      <c r="H1006" s="87" t="s">
        <v>84</v>
      </c>
      <c r="I1006" s="87" t="s">
        <v>2525</v>
      </c>
      <c r="J1006" s="87" t="s">
        <v>605</v>
      </c>
      <c r="K1006" s="87" t="s">
        <v>549</v>
      </c>
      <c r="L1006" s="87" t="s">
        <v>638</v>
      </c>
      <c r="M1006" s="89">
        <v>306026</v>
      </c>
      <c r="N1006" s="89">
        <v>367322</v>
      </c>
      <c r="O1006" s="89">
        <v>618114</v>
      </c>
      <c r="P1006" s="90">
        <v>1291462</v>
      </c>
      <c r="R1006" s="91"/>
    </row>
    <row r="1007" spans="1:18" ht="20.100000000000001" customHeight="1" x14ac:dyDescent="0.25">
      <c r="A1007" s="87">
        <v>5110</v>
      </c>
      <c r="B1007" s="87" t="s">
        <v>2550</v>
      </c>
      <c r="C1007" s="88" t="s">
        <v>20</v>
      </c>
      <c r="D1007" s="88"/>
      <c r="E1007" s="88"/>
      <c r="F1007" s="88"/>
      <c r="G1007" s="87" t="s">
        <v>2551</v>
      </c>
      <c r="H1007" s="87" t="s">
        <v>84</v>
      </c>
      <c r="I1007" s="87" t="s">
        <v>2525</v>
      </c>
      <c r="J1007" s="87" t="s">
        <v>605</v>
      </c>
      <c r="K1007" s="87" t="s">
        <v>549</v>
      </c>
      <c r="L1007" s="87" t="s">
        <v>638</v>
      </c>
      <c r="M1007" s="89">
        <v>369508</v>
      </c>
      <c r="N1007" s="89">
        <v>418382</v>
      </c>
      <c r="O1007" s="89">
        <v>916134</v>
      </c>
      <c r="P1007" s="90">
        <v>1704024</v>
      </c>
      <c r="R1007" s="91"/>
    </row>
    <row r="1008" spans="1:18" ht="20.100000000000001" customHeight="1" x14ac:dyDescent="0.25">
      <c r="A1008" s="87">
        <v>5051</v>
      </c>
      <c r="B1008" s="87" t="s">
        <v>2552</v>
      </c>
      <c r="C1008" s="88" t="s">
        <v>20</v>
      </c>
      <c r="D1008" s="88"/>
      <c r="E1008" s="88"/>
      <c r="F1008" s="88"/>
      <c r="G1008" s="87" t="s">
        <v>98</v>
      </c>
      <c r="H1008" s="87" t="s">
        <v>84</v>
      </c>
      <c r="I1008" s="87" t="s">
        <v>2525</v>
      </c>
      <c r="J1008" s="87" t="s">
        <v>605</v>
      </c>
      <c r="K1008" s="87" t="s">
        <v>549</v>
      </c>
      <c r="L1008" s="87" t="s">
        <v>638</v>
      </c>
      <c r="M1008" s="89">
        <v>2052556</v>
      </c>
      <c r="N1008" s="89">
        <v>2738870</v>
      </c>
      <c r="O1008" s="89">
        <v>5957492</v>
      </c>
      <c r="P1008" s="90">
        <v>10748918</v>
      </c>
      <c r="R1008" s="91"/>
    </row>
    <row r="1009" spans="1:18" ht="20.100000000000001" customHeight="1" x14ac:dyDescent="0.25">
      <c r="A1009" s="87">
        <v>5053</v>
      </c>
      <c r="B1009" s="87" t="s">
        <v>2553</v>
      </c>
      <c r="C1009" s="88" t="s">
        <v>20</v>
      </c>
      <c r="D1009" s="88"/>
      <c r="E1009" s="88"/>
      <c r="F1009" s="88"/>
      <c r="G1009" s="87" t="s">
        <v>2554</v>
      </c>
      <c r="H1009" s="87" t="s">
        <v>84</v>
      </c>
      <c r="I1009" s="87" t="s">
        <v>2525</v>
      </c>
      <c r="J1009" s="87" t="s">
        <v>605</v>
      </c>
      <c r="K1009" s="87" t="s">
        <v>549</v>
      </c>
      <c r="L1009" s="87" t="s">
        <v>638</v>
      </c>
      <c r="M1009" s="89">
        <v>158778</v>
      </c>
      <c r="N1009" s="89">
        <v>175536</v>
      </c>
      <c r="O1009" s="89">
        <v>250796</v>
      </c>
      <c r="P1009" s="90">
        <v>585110</v>
      </c>
      <c r="R1009" s="91"/>
    </row>
    <row r="1010" spans="1:18" ht="20.100000000000001" customHeight="1" x14ac:dyDescent="0.25">
      <c r="A1010" s="87">
        <v>5345</v>
      </c>
      <c r="B1010" s="87" t="s">
        <v>2555</v>
      </c>
      <c r="C1010" s="88" t="s">
        <v>20</v>
      </c>
      <c r="D1010" s="88"/>
      <c r="E1010" s="88"/>
      <c r="F1010" s="88"/>
      <c r="G1010" s="87" t="s">
        <v>2556</v>
      </c>
      <c r="H1010" s="87" t="s">
        <v>84</v>
      </c>
      <c r="I1010" s="87" t="s">
        <v>2525</v>
      </c>
      <c r="J1010" s="87" t="s">
        <v>944</v>
      </c>
      <c r="K1010" s="87" t="s">
        <v>549</v>
      </c>
      <c r="L1010" s="87" t="s">
        <v>638</v>
      </c>
      <c r="M1010" s="89">
        <v>1285212</v>
      </c>
      <c r="N1010" s="89">
        <v>2764014</v>
      </c>
      <c r="O1010" s="89">
        <v>2564938</v>
      </c>
      <c r="P1010" s="90">
        <v>6614164</v>
      </c>
      <c r="R1010" s="91"/>
    </row>
    <row r="1011" spans="1:18" ht="20.100000000000001" customHeight="1" x14ac:dyDescent="0.25">
      <c r="A1011" s="87">
        <v>5059</v>
      </c>
      <c r="B1011" s="87" t="s">
        <v>2557</v>
      </c>
      <c r="C1011" s="88" t="s">
        <v>20</v>
      </c>
      <c r="D1011" s="88"/>
      <c r="E1011" s="88"/>
      <c r="F1011" s="88"/>
      <c r="G1011" s="87" t="s">
        <v>2558</v>
      </c>
      <c r="H1011" s="87" t="s">
        <v>84</v>
      </c>
      <c r="I1011" s="87" t="s">
        <v>2525</v>
      </c>
      <c r="J1011" s="87" t="s">
        <v>605</v>
      </c>
      <c r="K1011" s="87" t="s">
        <v>549</v>
      </c>
      <c r="L1011" s="87" t="s">
        <v>638</v>
      </c>
      <c r="M1011" s="89">
        <v>155944</v>
      </c>
      <c r="N1011" s="89">
        <v>160468</v>
      </c>
      <c r="O1011" s="89">
        <v>416382</v>
      </c>
      <c r="P1011" s="90">
        <v>732794</v>
      </c>
      <c r="R1011" s="91"/>
    </row>
    <row r="1012" spans="1:18" ht="20.100000000000001" customHeight="1" x14ac:dyDescent="0.25">
      <c r="A1012" s="87">
        <v>5437</v>
      </c>
      <c r="B1012" s="87" t="s">
        <v>2559</v>
      </c>
      <c r="C1012" s="88" t="s">
        <v>20</v>
      </c>
      <c r="D1012" s="88"/>
      <c r="E1012" s="88"/>
      <c r="F1012" s="88"/>
      <c r="G1012" s="87" t="s">
        <v>2560</v>
      </c>
      <c r="H1012" s="87" t="s">
        <v>84</v>
      </c>
      <c r="I1012" s="87" t="s">
        <v>2525</v>
      </c>
      <c r="J1012" s="87" t="s">
        <v>944</v>
      </c>
      <c r="K1012" s="87" t="s">
        <v>549</v>
      </c>
      <c r="L1012" s="87" t="s">
        <v>638</v>
      </c>
      <c r="M1012" s="89">
        <v>967636</v>
      </c>
      <c r="N1012" s="89">
        <v>1497610</v>
      </c>
      <c r="O1012" s="89">
        <v>1816908</v>
      </c>
      <c r="P1012" s="90">
        <v>4282154</v>
      </c>
      <c r="R1012" s="91"/>
    </row>
    <row r="1013" spans="1:18" ht="20.100000000000001" customHeight="1" x14ac:dyDescent="0.25">
      <c r="A1013" s="87">
        <v>1177</v>
      </c>
      <c r="B1013" s="87" t="s">
        <v>2561</v>
      </c>
      <c r="C1013" s="88"/>
      <c r="D1013" s="88"/>
      <c r="E1013" s="88" t="s">
        <v>601</v>
      </c>
      <c r="F1013" s="88" t="s">
        <v>57</v>
      </c>
      <c r="G1013" s="87" t="s">
        <v>2562</v>
      </c>
      <c r="H1013" s="87" t="s">
        <v>137</v>
      </c>
      <c r="I1013" s="87" t="s">
        <v>325</v>
      </c>
      <c r="J1013" s="87" t="s">
        <v>623</v>
      </c>
      <c r="K1013" s="87" t="s">
        <v>549</v>
      </c>
      <c r="L1013" s="87" t="s">
        <v>549</v>
      </c>
      <c r="M1013" s="89">
        <v>228800</v>
      </c>
      <c r="N1013" s="89">
        <v>269310</v>
      </c>
      <c r="O1013" s="89">
        <v>214262</v>
      </c>
      <c r="P1013" s="90">
        <v>712372</v>
      </c>
      <c r="R1013" s="91"/>
    </row>
    <row r="1014" spans="1:18" ht="20.100000000000001" customHeight="1" x14ac:dyDescent="0.25">
      <c r="A1014" s="87">
        <v>1291</v>
      </c>
      <c r="B1014" s="87" t="s">
        <v>2563</v>
      </c>
      <c r="C1014" s="88"/>
      <c r="D1014" s="88"/>
      <c r="E1014" s="88" t="s">
        <v>601</v>
      </c>
      <c r="F1014" s="88" t="s">
        <v>57</v>
      </c>
      <c r="G1014" s="87" t="s">
        <v>2564</v>
      </c>
      <c r="H1014" s="87" t="s">
        <v>137</v>
      </c>
      <c r="I1014" s="87" t="s">
        <v>325</v>
      </c>
      <c r="J1014" s="87" t="s">
        <v>623</v>
      </c>
      <c r="K1014" s="87" t="s">
        <v>549</v>
      </c>
      <c r="L1014" s="87" t="s">
        <v>549</v>
      </c>
      <c r="M1014" s="89">
        <v>129006</v>
      </c>
      <c r="N1014" s="89">
        <v>400370</v>
      </c>
      <c r="O1014" s="89">
        <v>571208</v>
      </c>
      <c r="P1014" s="90">
        <v>1100584</v>
      </c>
      <c r="R1014" s="91"/>
    </row>
    <row r="1015" spans="1:18" ht="20.100000000000001" customHeight="1" x14ac:dyDescent="0.25">
      <c r="A1015" s="87">
        <v>1084</v>
      </c>
      <c r="B1015" s="87" t="s">
        <v>2565</v>
      </c>
      <c r="C1015" s="88"/>
      <c r="D1015" s="88"/>
      <c r="E1015" s="88" t="s">
        <v>601</v>
      </c>
      <c r="F1015" s="88" t="s">
        <v>57</v>
      </c>
      <c r="G1015" s="87" t="s">
        <v>2566</v>
      </c>
      <c r="H1015" s="87" t="s">
        <v>137</v>
      </c>
      <c r="I1015" s="87" t="s">
        <v>325</v>
      </c>
      <c r="J1015" s="87" t="s">
        <v>623</v>
      </c>
      <c r="K1015" s="87" t="s">
        <v>549</v>
      </c>
      <c r="L1015" s="87" t="s">
        <v>549</v>
      </c>
      <c r="M1015" s="89">
        <v>45488</v>
      </c>
      <c r="N1015" s="89">
        <v>87016</v>
      </c>
      <c r="O1015" s="89">
        <v>26434</v>
      </c>
      <c r="P1015" s="90">
        <v>158938</v>
      </c>
      <c r="R1015" s="91"/>
    </row>
    <row r="1016" spans="1:18" ht="20.100000000000001" customHeight="1" x14ac:dyDescent="0.25">
      <c r="A1016" s="87">
        <v>1178</v>
      </c>
      <c r="B1016" s="87" t="s">
        <v>2567</v>
      </c>
      <c r="C1016" s="88"/>
      <c r="D1016" s="88"/>
      <c r="E1016" s="88" t="s">
        <v>601</v>
      </c>
      <c r="F1016" s="88" t="s">
        <v>57</v>
      </c>
      <c r="G1016" s="87" t="s">
        <v>2568</v>
      </c>
      <c r="H1016" s="87" t="s">
        <v>137</v>
      </c>
      <c r="I1016" s="87" t="s">
        <v>325</v>
      </c>
      <c r="J1016" s="87" t="s">
        <v>623</v>
      </c>
      <c r="K1016" s="87" t="s">
        <v>549</v>
      </c>
      <c r="L1016" s="87" t="s">
        <v>549</v>
      </c>
      <c r="M1016" s="89">
        <v>42900</v>
      </c>
      <c r="N1016" s="89">
        <v>27628</v>
      </c>
      <c r="O1016" s="89">
        <v>120084</v>
      </c>
      <c r="P1016" s="90">
        <v>190612</v>
      </c>
      <c r="R1016" s="91"/>
    </row>
    <row r="1017" spans="1:18" ht="20.100000000000001" customHeight="1" x14ac:dyDescent="0.25">
      <c r="A1017" s="87">
        <v>6340</v>
      </c>
      <c r="B1017" s="87" t="s">
        <v>2569</v>
      </c>
      <c r="C1017" s="88"/>
      <c r="D1017" s="88" t="s">
        <v>66</v>
      </c>
      <c r="E1017" s="88"/>
      <c r="F1017" s="88"/>
      <c r="G1017" s="87" t="s">
        <v>2570</v>
      </c>
      <c r="H1017" s="87" t="s">
        <v>170</v>
      </c>
      <c r="I1017" s="87" t="s">
        <v>183</v>
      </c>
      <c r="J1017" s="87" t="s">
        <v>571</v>
      </c>
      <c r="K1017" s="87" t="s">
        <v>549</v>
      </c>
      <c r="L1017" s="87" t="s">
        <v>549</v>
      </c>
      <c r="M1017" s="89">
        <v>650982</v>
      </c>
      <c r="N1017" s="89">
        <v>943880</v>
      </c>
      <c r="O1017" s="89">
        <v>221156</v>
      </c>
      <c r="P1017" s="90">
        <v>1816018</v>
      </c>
      <c r="R1017" s="91"/>
    </row>
    <row r="1018" spans="1:18" ht="20.100000000000001" customHeight="1" x14ac:dyDescent="0.25">
      <c r="A1018" s="87">
        <v>2255</v>
      </c>
      <c r="B1018" s="87" t="s">
        <v>2571</v>
      </c>
      <c r="C1018" s="88" t="s">
        <v>20</v>
      </c>
      <c r="D1018" s="88"/>
      <c r="E1018" s="88"/>
      <c r="F1018" s="88"/>
      <c r="G1018" s="87" t="s">
        <v>2572</v>
      </c>
      <c r="H1018" s="87" t="s">
        <v>112</v>
      </c>
      <c r="I1018" s="87" t="s">
        <v>111</v>
      </c>
      <c r="J1018" s="87" t="s">
        <v>1255</v>
      </c>
      <c r="K1018" s="87" t="s">
        <v>2424</v>
      </c>
      <c r="L1018" s="87" t="s">
        <v>549</v>
      </c>
      <c r="M1018" s="89">
        <v>196866</v>
      </c>
      <c r="N1018" s="89">
        <v>320092</v>
      </c>
      <c r="O1018" s="89">
        <v>295624</v>
      </c>
      <c r="P1018" s="90">
        <v>812582</v>
      </c>
      <c r="R1018" s="91"/>
    </row>
    <row r="1019" spans="1:18" ht="20.100000000000001" customHeight="1" x14ac:dyDescent="0.25">
      <c r="A1019" s="87">
        <v>2238</v>
      </c>
      <c r="B1019" s="87" t="s">
        <v>2573</v>
      </c>
      <c r="C1019" s="88" t="s">
        <v>20</v>
      </c>
      <c r="D1019" s="88"/>
      <c r="E1019" s="88"/>
      <c r="F1019" s="88"/>
      <c r="G1019" s="87" t="s">
        <v>2574</v>
      </c>
      <c r="H1019" s="87" t="s">
        <v>112</v>
      </c>
      <c r="I1019" s="87" t="s">
        <v>111</v>
      </c>
      <c r="J1019" s="87" t="s">
        <v>1255</v>
      </c>
      <c r="K1019" s="87" t="s">
        <v>2424</v>
      </c>
      <c r="L1019" s="87" t="s">
        <v>549</v>
      </c>
      <c r="M1019" s="89">
        <v>39042</v>
      </c>
      <c r="N1019" s="89">
        <v>77842</v>
      </c>
      <c r="O1019" s="89">
        <v>51566</v>
      </c>
      <c r="P1019" s="90">
        <v>168450</v>
      </c>
      <c r="R1019" s="91"/>
    </row>
    <row r="1020" spans="1:18" ht="20.100000000000001" customHeight="1" x14ac:dyDescent="0.25">
      <c r="A1020" s="87">
        <v>2240</v>
      </c>
      <c r="B1020" s="87" t="s">
        <v>2575</v>
      </c>
      <c r="C1020" s="88" t="s">
        <v>20</v>
      </c>
      <c r="D1020" s="88"/>
      <c r="E1020" s="88"/>
      <c r="F1020" s="88"/>
      <c r="G1020" s="87" t="s">
        <v>2576</v>
      </c>
      <c r="H1020" s="87" t="s">
        <v>112</v>
      </c>
      <c r="I1020" s="87" t="s">
        <v>111</v>
      </c>
      <c r="J1020" s="87" t="s">
        <v>558</v>
      </c>
      <c r="K1020" s="87" t="s">
        <v>2424</v>
      </c>
      <c r="L1020" s="87" t="s">
        <v>549</v>
      </c>
      <c r="M1020" s="89">
        <v>186382</v>
      </c>
      <c r="N1020" s="89">
        <v>235754</v>
      </c>
      <c r="O1020" s="89">
        <v>224392</v>
      </c>
      <c r="P1020" s="90">
        <v>646528</v>
      </c>
      <c r="R1020" s="91"/>
    </row>
    <row r="1021" spans="1:18" ht="20.100000000000001" customHeight="1" x14ac:dyDescent="0.25">
      <c r="A1021" s="87">
        <v>3623</v>
      </c>
      <c r="B1021" s="87" t="s">
        <v>2577</v>
      </c>
      <c r="C1021" s="88" t="s">
        <v>20</v>
      </c>
      <c r="D1021" s="88"/>
      <c r="E1021" s="88"/>
      <c r="F1021" s="88"/>
      <c r="G1021" s="87" t="s">
        <v>2578</v>
      </c>
      <c r="H1021" s="87" t="s">
        <v>112</v>
      </c>
      <c r="I1021" s="87" t="s">
        <v>111</v>
      </c>
      <c r="J1021" s="87" t="s">
        <v>1255</v>
      </c>
      <c r="K1021" s="87" t="s">
        <v>2424</v>
      </c>
      <c r="L1021" s="87" t="s">
        <v>549</v>
      </c>
      <c r="M1021" s="89">
        <v>364888</v>
      </c>
      <c r="N1021" s="89">
        <v>330482</v>
      </c>
      <c r="O1021" s="89">
        <v>341816</v>
      </c>
      <c r="P1021" s="90">
        <v>1037186</v>
      </c>
      <c r="R1021" s="91"/>
    </row>
    <row r="1022" spans="1:18" ht="20.100000000000001" customHeight="1" x14ac:dyDescent="0.25">
      <c r="A1022" s="87">
        <v>2225</v>
      </c>
      <c r="B1022" s="87" t="s">
        <v>2579</v>
      </c>
      <c r="C1022" s="88" t="s">
        <v>20</v>
      </c>
      <c r="D1022" s="88"/>
      <c r="E1022" s="88"/>
      <c r="F1022" s="88"/>
      <c r="G1022" s="87" t="s">
        <v>2580</v>
      </c>
      <c r="H1022" s="87" t="s">
        <v>112</v>
      </c>
      <c r="I1022" s="87" t="s">
        <v>111</v>
      </c>
      <c r="J1022" s="87" t="s">
        <v>1255</v>
      </c>
      <c r="K1022" s="87" t="s">
        <v>2424</v>
      </c>
      <c r="L1022" s="87" t="s">
        <v>549</v>
      </c>
      <c r="M1022" s="89">
        <v>111054</v>
      </c>
      <c r="N1022" s="89">
        <v>159872</v>
      </c>
      <c r="O1022" s="89">
        <v>220060</v>
      </c>
      <c r="P1022" s="90">
        <v>490986</v>
      </c>
      <c r="R1022" s="91"/>
    </row>
    <row r="1023" spans="1:18" ht="20.100000000000001" customHeight="1" x14ac:dyDescent="0.25">
      <c r="A1023" s="87">
        <v>2169</v>
      </c>
      <c r="B1023" s="87" t="s">
        <v>2581</v>
      </c>
      <c r="C1023" s="88" t="s">
        <v>20</v>
      </c>
      <c r="D1023" s="88"/>
      <c r="E1023" s="88"/>
      <c r="F1023" s="88"/>
      <c r="G1023" s="87" t="s">
        <v>2582</v>
      </c>
      <c r="H1023" s="87" t="s">
        <v>112</v>
      </c>
      <c r="I1023" s="87" t="s">
        <v>111</v>
      </c>
      <c r="J1023" s="87" t="s">
        <v>558</v>
      </c>
      <c r="K1023" s="87" t="s">
        <v>2424</v>
      </c>
      <c r="L1023" s="87" t="s">
        <v>549</v>
      </c>
      <c r="M1023" s="89">
        <v>77790</v>
      </c>
      <c r="N1023" s="89">
        <v>53590</v>
      </c>
      <c r="O1023" s="89">
        <v>71714</v>
      </c>
      <c r="P1023" s="90">
        <v>203094</v>
      </c>
      <c r="R1023" s="91"/>
    </row>
    <row r="1024" spans="1:18" ht="20.100000000000001" customHeight="1" x14ac:dyDescent="0.25">
      <c r="A1024" s="87">
        <v>2126</v>
      </c>
      <c r="B1024" s="87" t="s">
        <v>2583</v>
      </c>
      <c r="C1024" s="88" t="s">
        <v>20</v>
      </c>
      <c r="D1024" s="88"/>
      <c r="E1024" s="88"/>
      <c r="F1024" s="88"/>
      <c r="G1024" s="87" t="s">
        <v>2584</v>
      </c>
      <c r="H1024" s="87" t="s">
        <v>112</v>
      </c>
      <c r="I1024" s="87" t="s">
        <v>111</v>
      </c>
      <c r="J1024" s="87" t="s">
        <v>1255</v>
      </c>
      <c r="K1024" s="87" t="s">
        <v>2424</v>
      </c>
      <c r="L1024" s="87" t="s">
        <v>549</v>
      </c>
      <c r="M1024" s="89">
        <v>182296</v>
      </c>
      <c r="N1024" s="89">
        <v>524058</v>
      </c>
      <c r="O1024" s="89">
        <v>402608</v>
      </c>
      <c r="P1024" s="90">
        <v>1108962</v>
      </c>
      <c r="R1024" s="91"/>
    </row>
    <row r="1025" spans="1:18" ht="20.100000000000001" customHeight="1" x14ac:dyDescent="0.25">
      <c r="A1025" s="87">
        <v>2235</v>
      </c>
      <c r="B1025" s="87" t="s">
        <v>2585</v>
      </c>
      <c r="C1025" s="88" t="s">
        <v>20</v>
      </c>
      <c r="D1025" s="88"/>
      <c r="E1025" s="88"/>
      <c r="F1025" s="88"/>
      <c r="G1025" s="87" t="s">
        <v>2586</v>
      </c>
      <c r="H1025" s="87" t="s">
        <v>112</v>
      </c>
      <c r="I1025" s="87" t="s">
        <v>111</v>
      </c>
      <c r="J1025" s="87" t="s">
        <v>1255</v>
      </c>
      <c r="K1025" s="87" t="s">
        <v>2424</v>
      </c>
      <c r="L1025" s="87" t="s">
        <v>549</v>
      </c>
      <c r="M1025" s="89">
        <v>253236</v>
      </c>
      <c r="N1025" s="89">
        <v>776776</v>
      </c>
      <c r="O1025" s="89">
        <v>420256</v>
      </c>
      <c r="P1025" s="90">
        <v>1450268</v>
      </c>
      <c r="R1025" s="91"/>
    </row>
    <row r="1026" spans="1:18" ht="20.100000000000001" customHeight="1" x14ac:dyDescent="0.25">
      <c r="A1026" s="87">
        <v>2245</v>
      </c>
      <c r="B1026" s="87" t="s">
        <v>2587</v>
      </c>
      <c r="C1026" s="88" t="s">
        <v>20</v>
      </c>
      <c r="D1026" s="88"/>
      <c r="E1026" s="88"/>
      <c r="F1026" s="88"/>
      <c r="G1026" s="87" t="s">
        <v>2588</v>
      </c>
      <c r="H1026" s="87" t="s">
        <v>112</v>
      </c>
      <c r="I1026" s="87" t="s">
        <v>111</v>
      </c>
      <c r="J1026" s="87" t="s">
        <v>1255</v>
      </c>
      <c r="K1026" s="87" t="s">
        <v>2424</v>
      </c>
      <c r="L1026" s="87" t="s">
        <v>549</v>
      </c>
      <c r="M1026" s="89">
        <v>263510</v>
      </c>
      <c r="N1026" s="89">
        <v>350038</v>
      </c>
      <c r="O1026" s="89">
        <v>279650</v>
      </c>
      <c r="P1026" s="90">
        <v>893198</v>
      </c>
      <c r="R1026" s="91"/>
    </row>
    <row r="1027" spans="1:18" ht="20.100000000000001" customHeight="1" x14ac:dyDescent="0.25">
      <c r="A1027" s="87">
        <v>2242</v>
      </c>
      <c r="B1027" s="87" t="s">
        <v>2589</v>
      </c>
      <c r="C1027" s="88" t="s">
        <v>20</v>
      </c>
      <c r="D1027" s="88"/>
      <c r="E1027" s="88"/>
      <c r="F1027" s="88"/>
      <c r="G1027" s="87" t="s">
        <v>2590</v>
      </c>
      <c r="H1027" s="87" t="s">
        <v>112</v>
      </c>
      <c r="I1027" s="87" t="s">
        <v>111</v>
      </c>
      <c r="J1027" s="87" t="s">
        <v>1255</v>
      </c>
      <c r="K1027" s="87" t="s">
        <v>2424</v>
      </c>
      <c r="L1027" s="87" t="s">
        <v>549</v>
      </c>
      <c r="M1027" s="89">
        <v>3614892.88</v>
      </c>
      <c r="N1027" s="89">
        <v>8743072.6799999997</v>
      </c>
      <c r="O1027" s="89">
        <v>3677065.44</v>
      </c>
      <c r="P1027" s="90">
        <v>16035031</v>
      </c>
      <c r="R1027" s="91"/>
    </row>
    <row r="1028" spans="1:18" ht="20.100000000000001" customHeight="1" x14ac:dyDescent="0.25">
      <c r="A1028" s="87">
        <v>2244</v>
      </c>
      <c r="B1028" s="87" t="s">
        <v>2591</v>
      </c>
      <c r="C1028" s="88" t="s">
        <v>20</v>
      </c>
      <c r="D1028" s="88"/>
      <c r="E1028" s="88"/>
      <c r="F1028" s="88"/>
      <c r="G1028" s="87" t="s">
        <v>2592</v>
      </c>
      <c r="H1028" s="87" t="s">
        <v>112</v>
      </c>
      <c r="I1028" s="87" t="s">
        <v>111</v>
      </c>
      <c r="J1028" s="87" t="s">
        <v>1255</v>
      </c>
      <c r="K1028" s="87" t="s">
        <v>2424</v>
      </c>
      <c r="L1028" s="87" t="s">
        <v>549</v>
      </c>
      <c r="M1028" s="89">
        <v>761030.08</v>
      </c>
      <c r="N1028" s="89">
        <v>1840646.8800000001</v>
      </c>
      <c r="O1028" s="89">
        <v>774119.04</v>
      </c>
      <c r="P1028" s="90">
        <v>3375796</v>
      </c>
      <c r="R1028" s="91"/>
    </row>
    <row r="1029" spans="1:18" ht="20.100000000000001" customHeight="1" x14ac:dyDescent="0.25">
      <c r="A1029" s="87">
        <v>2246</v>
      </c>
      <c r="B1029" s="87" t="s">
        <v>2593</v>
      </c>
      <c r="C1029" s="88" t="s">
        <v>20</v>
      </c>
      <c r="D1029" s="88"/>
      <c r="E1029" s="88"/>
      <c r="F1029" s="88"/>
      <c r="G1029" s="87" t="s">
        <v>2594</v>
      </c>
      <c r="H1029" s="87" t="s">
        <v>112</v>
      </c>
      <c r="I1029" s="87" t="s">
        <v>111</v>
      </c>
      <c r="J1029" s="87" t="s">
        <v>760</v>
      </c>
      <c r="K1029" s="87" t="s">
        <v>2424</v>
      </c>
      <c r="L1029" s="87" t="s">
        <v>549</v>
      </c>
      <c r="M1029" s="89">
        <v>3519764.12</v>
      </c>
      <c r="N1029" s="89">
        <v>8512991.8200000003</v>
      </c>
      <c r="O1029" s="89">
        <v>3580300.56</v>
      </c>
      <c r="P1029" s="90">
        <v>15613056.5</v>
      </c>
      <c r="R1029" s="91"/>
    </row>
    <row r="1030" spans="1:18" ht="20.100000000000001" customHeight="1" x14ac:dyDescent="0.25">
      <c r="A1030" s="87">
        <v>9709</v>
      </c>
      <c r="B1030" s="87" t="s">
        <v>2595</v>
      </c>
      <c r="C1030" s="88" t="s">
        <v>20</v>
      </c>
      <c r="D1030" s="88"/>
      <c r="E1030" s="88"/>
      <c r="F1030" s="88"/>
      <c r="G1030" s="87" t="s">
        <v>2596</v>
      </c>
      <c r="H1030" s="87" t="s">
        <v>112</v>
      </c>
      <c r="I1030" s="87" t="s">
        <v>111</v>
      </c>
      <c r="J1030" s="87" t="s">
        <v>1255</v>
      </c>
      <c r="K1030" s="87" t="s">
        <v>2424</v>
      </c>
      <c r="L1030" s="87" t="s">
        <v>549</v>
      </c>
      <c r="M1030" s="89">
        <v>392956</v>
      </c>
      <c r="N1030" s="89">
        <v>1025166</v>
      </c>
      <c r="O1030" s="89">
        <v>565604</v>
      </c>
      <c r="P1030" s="90">
        <v>1983726</v>
      </c>
      <c r="R1030" s="91"/>
    </row>
    <row r="1031" spans="1:18" ht="20.100000000000001" customHeight="1" x14ac:dyDescent="0.25">
      <c r="A1031" s="87">
        <v>2226</v>
      </c>
      <c r="B1031" s="87" t="s">
        <v>2597</v>
      </c>
      <c r="C1031" s="88" t="s">
        <v>20</v>
      </c>
      <c r="D1031" s="88"/>
      <c r="E1031" s="88"/>
      <c r="F1031" s="88"/>
      <c r="G1031" s="87" t="s">
        <v>2598</v>
      </c>
      <c r="H1031" s="87" t="s">
        <v>112</v>
      </c>
      <c r="I1031" s="87" t="s">
        <v>111</v>
      </c>
      <c r="J1031" s="87" t="s">
        <v>1255</v>
      </c>
      <c r="K1031" s="87" t="s">
        <v>2424</v>
      </c>
      <c r="L1031" s="87" t="s">
        <v>549</v>
      </c>
      <c r="M1031" s="89">
        <v>1617188.9200000002</v>
      </c>
      <c r="N1031" s="89">
        <v>3911374.62</v>
      </c>
      <c r="O1031" s="89">
        <v>1645002.9600000002</v>
      </c>
      <c r="P1031" s="90">
        <v>7173566.5000000009</v>
      </c>
      <c r="R1031" s="91"/>
    </row>
    <row r="1032" spans="1:18" ht="20.100000000000001" customHeight="1" x14ac:dyDescent="0.25">
      <c r="A1032" s="87">
        <v>2171</v>
      </c>
      <c r="B1032" s="87" t="s">
        <v>2599</v>
      </c>
      <c r="C1032" s="88" t="s">
        <v>20</v>
      </c>
      <c r="D1032" s="88"/>
      <c r="E1032" s="88"/>
      <c r="F1032" s="88"/>
      <c r="G1032" s="87" t="s">
        <v>2600</v>
      </c>
      <c r="H1032" s="87" t="s">
        <v>112</v>
      </c>
      <c r="I1032" s="87" t="s">
        <v>111</v>
      </c>
      <c r="J1032" s="87" t="s">
        <v>558</v>
      </c>
      <c r="K1032" s="87" t="s">
        <v>2424</v>
      </c>
      <c r="L1032" s="87" t="s">
        <v>549</v>
      </c>
      <c r="M1032" s="89">
        <v>85580</v>
      </c>
      <c r="N1032" s="89">
        <v>111604</v>
      </c>
      <c r="O1032" s="89">
        <v>79070</v>
      </c>
      <c r="P1032" s="90">
        <v>276254</v>
      </c>
      <c r="R1032" s="91"/>
    </row>
    <row r="1033" spans="1:18" ht="20.100000000000001" customHeight="1" x14ac:dyDescent="0.25">
      <c r="A1033" s="87">
        <v>2247</v>
      </c>
      <c r="B1033" s="87" t="s">
        <v>2601</v>
      </c>
      <c r="C1033" s="88" t="s">
        <v>20</v>
      </c>
      <c r="D1033" s="88"/>
      <c r="E1033" s="88"/>
      <c r="F1033" s="88"/>
      <c r="G1033" s="87" t="s">
        <v>2602</v>
      </c>
      <c r="H1033" s="87" t="s">
        <v>112</v>
      </c>
      <c r="I1033" s="87" t="s">
        <v>111</v>
      </c>
      <c r="J1033" s="87" t="s">
        <v>1255</v>
      </c>
      <c r="K1033" s="87" t="s">
        <v>2424</v>
      </c>
      <c r="L1033" s="87" t="s">
        <v>549</v>
      </c>
      <c r="M1033" s="89">
        <v>297446</v>
      </c>
      <c r="N1033" s="89">
        <v>349236</v>
      </c>
      <c r="O1033" s="89">
        <v>410734</v>
      </c>
      <c r="P1033" s="90">
        <v>1057416</v>
      </c>
      <c r="R1033" s="91"/>
    </row>
    <row r="1034" spans="1:18" ht="20.100000000000001" customHeight="1" x14ac:dyDescent="0.25">
      <c r="A1034" s="87">
        <v>2131</v>
      </c>
      <c r="B1034" s="87" t="s">
        <v>2603</v>
      </c>
      <c r="C1034" s="88" t="s">
        <v>20</v>
      </c>
      <c r="D1034" s="88"/>
      <c r="E1034" s="88"/>
      <c r="F1034" s="88"/>
      <c r="G1034" s="87" t="s">
        <v>2604</v>
      </c>
      <c r="H1034" s="87" t="s">
        <v>112</v>
      </c>
      <c r="I1034" s="87" t="s">
        <v>111</v>
      </c>
      <c r="J1034" s="87" t="s">
        <v>1255</v>
      </c>
      <c r="K1034" s="87" t="s">
        <v>2424</v>
      </c>
      <c r="L1034" s="87" t="s">
        <v>549</v>
      </c>
      <c r="M1034" s="89">
        <v>84340</v>
      </c>
      <c r="N1034" s="89">
        <v>119302</v>
      </c>
      <c r="O1034" s="89">
        <v>121680</v>
      </c>
      <c r="P1034" s="90">
        <v>325322</v>
      </c>
      <c r="R1034" s="91"/>
    </row>
    <row r="1035" spans="1:18" ht="20.100000000000001" customHeight="1" x14ac:dyDescent="0.25">
      <c r="A1035" s="87">
        <v>2249</v>
      </c>
      <c r="B1035" s="87" t="s">
        <v>2605</v>
      </c>
      <c r="C1035" s="88" t="s">
        <v>20</v>
      </c>
      <c r="D1035" s="88"/>
      <c r="E1035" s="88"/>
      <c r="F1035" s="88"/>
      <c r="G1035" s="87" t="s">
        <v>2606</v>
      </c>
      <c r="H1035" s="87" t="s">
        <v>112</v>
      </c>
      <c r="I1035" s="87" t="s">
        <v>111</v>
      </c>
      <c r="J1035" s="87" t="s">
        <v>1255</v>
      </c>
      <c r="K1035" s="87" t="s">
        <v>2424</v>
      </c>
      <c r="L1035" s="87" t="s">
        <v>549</v>
      </c>
      <c r="M1035" s="89">
        <v>264082</v>
      </c>
      <c r="N1035" s="89">
        <v>660284</v>
      </c>
      <c r="O1035" s="89">
        <v>398808</v>
      </c>
      <c r="P1035" s="90">
        <v>1323174</v>
      </c>
      <c r="R1035" s="91"/>
    </row>
    <row r="1036" spans="1:18" ht="20.100000000000001" customHeight="1" x14ac:dyDescent="0.25">
      <c r="A1036" s="87">
        <v>2248</v>
      </c>
      <c r="B1036" s="87" t="s">
        <v>2607</v>
      </c>
      <c r="C1036" s="88" t="s">
        <v>20</v>
      </c>
      <c r="D1036" s="88"/>
      <c r="E1036" s="88"/>
      <c r="F1036" s="88"/>
      <c r="G1036" s="87" t="s">
        <v>2608</v>
      </c>
      <c r="H1036" s="87" t="s">
        <v>112</v>
      </c>
      <c r="I1036" s="87" t="s">
        <v>111</v>
      </c>
      <c r="J1036" s="87" t="s">
        <v>1255</v>
      </c>
      <c r="K1036" s="87" t="s">
        <v>2424</v>
      </c>
      <c r="L1036" s="87" t="s">
        <v>549</v>
      </c>
      <c r="M1036" s="89">
        <v>278878</v>
      </c>
      <c r="N1036" s="89">
        <v>368244</v>
      </c>
      <c r="O1036" s="89">
        <v>359272</v>
      </c>
      <c r="P1036" s="90">
        <v>1006394</v>
      </c>
      <c r="R1036" s="91"/>
    </row>
    <row r="1037" spans="1:18" ht="20.100000000000001" customHeight="1" x14ac:dyDescent="0.25">
      <c r="A1037" s="87">
        <v>2251</v>
      </c>
      <c r="B1037" s="87" t="s">
        <v>2609</v>
      </c>
      <c r="C1037" s="88" t="s">
        <v>20</v>
      </c>
      <c r="D1037" s="88"/>
      <c r="E1037" s="88"/>
      <c r="F1037" s="88"/>
      <c r="G1037" s="87" t="s">
        <v>2610</v>
      </c>
      <c r="H1037" s="87" t="s">
        <v>112</v>
      </c>
      <c r="I1037" s="87" t="s">
        <v>111</v>
      </c>
      <c r="J1037" s="87" t="s">
        <v>1255</v>
      </c>
      <c r="K1037" s="87" t="s">
        <v>2424</v>
      </c>
      <c r="L1037" s="87" t="s">
        <v>549</v>
      </c>
      <c r="M1037" s="89">
        <v>65678</v>
      </c>
      <c r="N1037" s="89">
        <v>113528</v>
      </c>
      <c r="O1037" s="89">
        <v>82536</v>
      </c>
      <c r="P1037" s="90">
        <v>261742</v>
      </c>
      <c r="R1037" s="91"/>
    </row>
    <row r="1038" spans="1:18" ht="20.100000000000001" customHeight="1" x14ac:dyDescent="0.25">
      <c r="A1038" s="87">
        <v>8589</v>
      </c>
      <c r="B1038" s="87" t="s">
        <v>2611</v>
      </c>
      <c r="C1038" s="88" t="s">
        <v>20</v>
      </c>
      <c r="D1038" s="88"/>
      <c r="E1038" s="88"/>
      <c r="F1038" s="88"/>
      <c r="G1038" s="87" t="s">
        <v>2612</v>
      </c>
      <c r="H1038" s="87" t="s">
        <v>112</v>
      </c>
      <c r="I1038" s="87" t="s">
        <v>111</v>
      </c>
      <c r="J1038" s="87" t="s">
        <v>558</v>
      </c>
      <c r="K1038" s="87" t="s">
        <v>2424</v>
      </c>
      <c r="L1038" s="87" t="s">
        <v>549</v>
      </c>
      <c r="M1038" s="89">
        <v>163208</v>
      </c>
      <c r="N1038" s="89">
        <v>181560</v>
      </c>
      <c r="O1038" s="89">
        <v>188722</v>
      </c>
      <c r="P1038" s="90">
        <v>533490</v>
      </c>
      <c r="R1038" s="91"/>
    </row>
    <row r="1039" spans="1:18" ht="20.100000000000001" customHeight="1" x14ac:dyDescent="0.25">
      <c r="A1039" s="87">
        <v>2266</v>
      </c>
      <c r="B1039" s="87" t="s">
        <v>2613</v>
      </c>
      <c r="C1039" s="88" t="s">
        <v>20</v>
      </c>
      <c r="D1039" s="88"/>
      <c r="E1039" s="88"/>
      <c r="F1039" s="88"/>
      <c r="G1039" s="87" t="s">
        <v>2614</v>
      </c>
      <c r="H1039" s="87" t="s">
        <v>112</v>
      </c>
      <c r="I1039" s="87" t="s">
        <v>111</v>
      </c>
      <c r="J1039" s="87" t="s">
        <v>558</v>
      </c>
      <c r="K1039" s="87" t="s">
        <v>2424</v>
      </c>
      <c r="L1039" s="87" t="s">
        <v>549</v>
      </c>
      <c r="M1039" s="89">
        <v>25442</v>
      </c>
      <c r="N1039" s="89">
        <v>44962</v>
      </c>
      <c r="O1039" s="89">
        <v>27222</v>
      </c>
      <c r="P1039" s="90">
        <v>97626</v>
      </c>
      <c r="R1039" s="91"/>
    </row>
    <row r="1040" spans="1:18" ht="20.100000000000001" customHeight="1" x14ac:dyDescent="0.25">
      <c r="A1040" s="87">
        <v>1534</v>
      </c>
      <c r="B1040" s="87" t="s">
        <v>2615</v>
      </c>
      <c r="C1040" s="88"/>
      <c r="D1040" s="88" t="s">
        <v>66</v>
      </c>
      <c r="E1040" s="88"/>
      <c r="F1040" s="88"/>
      <c r="G1040" s="87" t="s">
        <v>2616</v>
      </c>
      <c r="H1040" s="87" t="s">
        <v>632</v>
      </c>
      <c r="I1040" s="87" t="s">
        <v>271</v>
      </c>
      <c r="J1040" s="87" t="s">
        <v>548</v>
      </c>
      <c r="K1040" s="87" t="s">
        <v>549</v>
      </c>
      <c r="L1040" s="87" t="s">
        <v>549</v>
      </c>
      <c r="M1040" s="89">
        <v>272868</v>
      </c>
      <c r="N1040" s="89">
        <v>790618</v>
      </c>
      <c r="O1040" s="89">
        <v>798426</v>
      </c>
      <c r="P1040" s="90">
        <v>1861912</v>
      </c>
      <c r="R1040" s="91"/>
    </row>
    <row r="1041" spans="1:18" ht="20.100000000000001" customHeight="1" x14ac:dyDescent="0.25">
      <c r="A1041" s="87">
        <v>1536</v>
      </c>
      <c r="B1041" s="87" t="s">
        <v>2617</v>
      </c>
      <c r="C1041" s="88"/>
      <c r="D1041" s="88" t="s">
        <v>66</v>
      </c>
      <c r="E1041" s="88"/>
      <c r="F1041" s="88"/>
      <c r="G1041" s="87" t="s">
        <v>271</v>
      </c>
      <c r="H1041" s="87" t="s">
        <v>632</v>
      </c>
      <c r="I1041" s="87" t="s">
        <v>271</v>
      </c>
      <c r="J1041" s="87" t="s">
        <v>548</v>
      </c>
      <c r="K1041" s="87" t="s">
        <v>549</v>
      </c>
      <c r="L1041" s="87" t="s">
        <v>549</v>
      </c>
      <c r="M1041" s="89">
        <v>607824</v>
      </c>
      <c r="N1041" s="89">
        <v>1901020</v>
      </c>
      <c r="O1041" s="89">
        <v>1173950</v>
      </c>
      <c r="P1041" s="90">
        <v>3682794</v>
      </c>
      <c r="R1041" s="91"/>
    </row>
    <row r="1042" spans="1:18" ht="20.100000000000001" customHeight="1" x14ac:dyDescent="0.25">
      <c r="A1042" s="87">
        <v>3645</v>
      </c>
      <c r="B1042" s="87" t="s">
        <v>2618</v>
      </c>
      <c r="C1042" s="88"/>
      <c r="D1042" s="88" t="s">
        <v>66</v>
      </c>
      <c r="E1042" s="88"/>
      <c r="F1042" s="88"/>
      <c r="G1042" s="87" t="s">
        <v>2619</v>
      </c>
      <c r="H1042" s="87" t="s">
        <v>632</v>
      </c>
      <c r="I1042" s="87" t="s">
        <v>271</v>
      </c>
      <c r="J1042" s="87" t="s">
        <v>548</v>
      </c>
      <c r="K1042" s="87" t="s">
        <v>549</v>
      </c>
      <c r="L1042" s="87" t="s">
        <v>549</v>
      </c>
      <c r="M1042" s="89">
        <v>1988648</v>
      </c>
      <c r="N1042" s="89">
        <v>1329824</v>
      </c>
      <c r="O1042" s="89">
        <v>501340</v>
      </c>
      <c r="P1042" s="90">
        <v>3819812</v>
      </c>
      <c r="R1042" s="91"/>
    </row>
    <row r="1043" spans="1:18" ht="20.100000000000001" customHeight="1" x14ac:dyDescent="0.25">
      <c r="A1043" s="87">
        <v>5091</v>
      </c>
      <c r="B1043" s="87" t="s">
        <v>2620</v>
      </c>
      <c r="C1043" s="88"/>
      <c r="D1043" s="88"/>
      <c r="E1043" s="88" t="s">
        <v>601</v>
      </c>
      <c r="F1043" s="88" t="s">
        <v>57</v>
      </c>
      <c r="G1043" s="87" t="s">
        <v>2621</v>
      </c>
      <c r="H1043" s="87" t="s">
        <v>106</v>
      </c>
      <c r="I1043" s="87" t="s">
        <v>324</v>
      </c>
      <c r="J1043" s="87" t="s">
        <v>605</v>
      </c>
      <c r="K1043" s="87" t="s">
        <v>549</v>
      </c>
      <c r="L1043" s="87" t="s">
        <v>549</v>
      </c>
      <c r="M1043" s="89">
        <v>54258</v>
      </c>
      <c r="N1043" s="89">
        <v>128282</v>
      </c>
      <c r="O1043" s="89">
        <v>208274</v>
      </c>
      <c r="P1043" s="90">
        <v>390814</v>
      </c>
      <c r="R1043" s="91"/>
    </row>
    <row r="1044" spans="1:18" ht="20.100000000000001" customHeight="1" x14ac:dyDescent="0.25">
      <c r="A1044" s="87">
        <v>5227</v>
      </c>
      <c r="B1044" s="87" t="s">
        <v>2622</v>
      </c>
      <c r="C1044" s="88"/>
      <c r="D1044" s="88"/>
      <c r="E1044" s="88" t="s">
        <v>601</v>
      </c>
      <c r="F1044" s="88" t="s">
        <v>57</v>
      </c>
      <c r="G1044" s="87" t="s">
        <v>2623</v>
      </c>
      <c r="H1044" s="87" t="s">
        <v>106</v>
      </c>
      <c r="I1044" s="87" t="s">
        <v>324</v>
      </c>
      <c r="J1044" s="87" t="s">
        <v>605</v>
      </c>
      <c r="K1044" s="87" t="s">
        <v>549</v>
      </c>
      <c r="L1044" s="87" t="s">
        <v>549</v>
      </c>
      <c r="M1044" s="89">
        <v>2950</v>
      </c>
      <c r="N1044" s="89">
        <v>2592</v>
      </c>
      <c r="O1044" s="89">
        <v>5772</v>
      </c>
      <c r="P1044" s="90">
        <v>11314</v>
      </c>
      <c r="R1044" s="91"/>
    </row>
    <row r="1045" spans="1:18" ht="20.100000000000001" customHeight="1" x14ac:dyDescent="0.25">
      <c r="A1045" s="87">
        <v>5234</v>
      </c>
      <c r="B1045" s="87" t="s">
        <v>2624</v>
      </c>
      <c r="C1045" s="88"/>
      <c r="D1045" s="88"/>
      <c r="E1045" s="88" t="s">
        <v>601</v>
      </c>
      <c r="F1045" s="88" t="s">
        <v>57</v>
      </c>
      <c r="G1045" s="87" t="s">
        <v>2625</v>
      </c>
      <c r="H1045" s="87" t="s">
        <v>106</v>
      </c>
      <c r="I1045" s="87" t="s">
        <v>324</v>
      </c>
      <c r="J1045" s="87" t="s">
        <v>605</v>
      </c>
      <c r="K1045" s="87" t="s">
        <v>549</v>
      </c>
      <c r="L1045" s="87" t="s">
        <v>549</v>
      </c>
      <c r="M1045" s="89">
        <v>9288</v>
      </c>
      <c r="N1045" s="89">
        <v>9550</v>
      </c>
      <c r="O1045" s="89">
        <v>14324</v>
      </c>
      <c r="P1045" s="90">
        <v>33162</v>
      </c>
      <c r="R1045" s="91"/>
    </row>
    <row r="1046" spans="1:18" ht="20.100000000000001" customHeight="1" x14ac:dyDescent="0.25">
      <c r="A1046" s="87">
        <v>5140</v>
      </c>
      <c r="B1046" s="87" t="s">
        <v>2626</v>
      </c>
      <c r="C1046" s="88"/>
      <c r="D1046" s="88"/>
      <c r="E1046" s="88" t="s">
        <v>601</v>
      </c>
      <c r="F1046" s="88" t="s">
        <v>57</v>
      </c>
      <c r="G1046" s="87" t="s">
        <v>2627</v>
      </c>
      <c r="H1046" s="87" t="s">
        <v>106</v>
      </c>
      <c r="I1046" s="87" t="s">
        <v>324</v>
      </c>
      <c r="J1046" s="87" t="s">
        <v>605</v>
      </c>
      <c r="K1046" s="87" t="s">
        <v>549</v>
      </c>
      <c r="L1046" s="87" t="s">
        <v>549</v>
      </c>
      <c r="M1046" s="89">
        <v>15952</v>
      </c>
      <c r="N1046" s="89">
        <v>20608</v>
      </c>
      <c r="O1046" s="89">
        <v>38006</v>
      </c>
      <c r="P1046" s="90">
        <v>74566</v>
      </c>
      <c r="R1046" s="91"/>
    </row>
    <row r="1047" spans="1:18" ht="20.100000000000001" customHeight="1" x14ac:dyDescent="0.25">
      <c r="A1047" s="87">
        <v>5220</v>
      </c>
      <c r="B1047" s="87" t="s">
        <v>2628</v>
      </c>
      <c r="C1047" s="88"/>
      <c r="D1047" s="88"/>
      <c r="E1047" s="88" t="s">
        <v>601</v>
      </c>
      <c r="F1047" s="88" t="s">
        <v>57</v>
      </c>
      <c r="G1047" s="87" t="s">
        <v>2629</v>
      </c>
      <c r="H1047" s="87" t="s">
        <v>106</v>
      </c>
      <c r="I1047" s="87" t="s">
        <v>324</v>
      </c>
      <c r="J1047" s="87" t="s">
        <v>605</v>
      </c>
      <c r="K1047" s="87" t="s">
        <v>549</v>
      </c>
      <c r="L1047" s="87" t="s">
        <v>549</v>
      </c>
      <c r="M1047" s="89">
        <v>80510</v>
      </c>
      <c r="N1047" s="89">
        <v>207184</v>
      </c>
      <c r="O1047" s="89">
        <v>321426</v>
      </c>
      <c r="P1047" s="90">
        <v>609120</v>
      </c>
      <c r="R1047" s="91"/>
    </row>
    <row r="1048" spans="1:18" ht="20.100000000000001" customHeight="1" x14ac:dyDescent="0.25">
      <c r="A1048" s="87">
        <v>5141</v>
      </c>
      <c r="B1048" s="87" t="s">
        <v>2630</v>
      </c>
      <c r="C1048" s="88"/>
      <c r="D1048" s="88"/>
      <c r="E1048" s="88" t="s">
        <v>601</v>
      </c>
      <c r="F1048" s="88" t="s">
        <v>57</v>
      </c>
      <c r="G1048" s="87" t="s">
        <v>2631</v>
      </c>
      <c r="H1048" s="87" t="s">
        <v>106</v>
      </c>
      <c r="I1048" s="87" t="s">
        <v>324</v>
      </c>
      <c r="J1048" s="87" t="s">
        <v>605</v>
      </c>
      <c r="K1048" s="87" t="s">
        <v>549</v>
      </c>
      <c r="L1048" s="87" t="s">
        <v>549</v>
      </c>
      <c r="M1048" s="89">
        <v>9514</v>
      </c>
      <c r="N1048" s="89">
        <v>17634</v>
      </c>
      <c r="O1048" s="89">
        <v>30444</v>
      </c>
      <c r="P1048" s="90">
        <v>57592</v>
      </c>
      <c r="R1048" s="91"/>
    </row>
    <row r="1049" spans="1:18" ht="20.100000000000001" customHeight="1" x14ac:dyDescent="0.25">
      <c r="A1049" s="87">
        <v>5111</v>
      </c>
      <c r="B1049" s="87" t="s">
        <v>2632</v>
      </c>
      <c r="C1049" s="88"/>
      <c r="D1049" s="88"/>
      <c r="E1049" s="88" t="s">
        <v>601</v>
      </c>
      <c r="F1049" s="88" t="s">
        <v>57</v>
      </c>
      <c r="G1049" s="87" t="s">
        <v>2633</v>
      </c>
      <c r="H1049" s="87" t="s">
        <v>106</v>
      </c>
      <c r="I1049" s="87" t="s">
        <v>324</v>
      </c>
      <c r="J1049" s="87" t="s">
        <v>605</v>
      </c>
      <c r="K1049" s="87" t="s">
        <v>549</v>
      </c>
      <c r="L1049" s="87" t="s">
        <v>549</v>
      </c>
      <c r="M1049" s="89">
        <v>21942</v>
      </c>
      <c r="N1049" s="89">
        <v>32040</v>
      </c>
      <c r="O1049" s="89">
        <v>40974</v>
      </c>
      <c r="P1049" s="90">
        <v>94956</v>
      </c>
      <c r="R1049" s="91"/>
    </row>
    <row r="1050" spans="1:18" ht="20.100000000000001" customHeight="1" x14ac:dyDescent="0.25">
      <c r="A1050" s="87">
        <v>5237</v>
      </c>
      <c r="B1050" s="87" t="s">
        <v>2634</v>
      </c>
      <c r="C1050" s="88"/>
      <c r="D1050" s="88"/>
      <c r="E1050" s="88" t="s">
        <v>601</v>
      </c>
      <c r="F1050" s="88" t="s">
        <v>57</v>
      </c>
      <c r="G1050" s="87" t="s">
        <v>2635</v>
      </c>
      <c r="H1050" s="87" t="s">
        <v>106</v>
      </c>
      <c r="I1050" s="87" t="s">
        <v>324</v>
      </c>
      <c r="J1050" s="87" t="s">
        <v>605</v>
      </c>
      <c r="K1050" s="87" t="s">
        <v>549</v>
      </c>
      <c r="L1050" s="87" t="s">
        <v>549</v>
      </c>
      <c r="M1050" s="89">
        <v>55514.931947174111</v>
      </c>
      <c r="N1050" s="89">
        <v>99294.872068034456</v>
      </c>
      <c r="O1050" s="89">
        <v>116900.20608710028</v>
      </c>
      <c r="P1050" s="90">
        <v>271710.01010230882</v>
      </c>
      <c r="R1050" s="91"/>
    </row>
    <row r="1051" spans="1:18" ht="20.100000000000001" customHeight="1" x14ac:dyDescent="0.25">
      <c r="A1051" s="87">
        <v>5115</v>
      </c>
      <c r="B1051" s="87" t="s">
        <v>2636</v>
      </c>
      <c r="C1051" s="88"/>
      <c r="D1051" s="88"/>
      <c r="E1051" s="88" t="s">
        <v>601</v>
      </c>
      <c r="F1051" s="88" t="s">
        <v>57</v>
      </c>
      <c r="G1051" s="87" t="s">
        <v>2637</v>
      </c>
      <c r="H1051" s="87" t="s">
        <v>106</v>
      </c>
      <c r="I1051" s="87" t="s">
        <v>324</v>
      </c>
      <c r="J1051" s="87" t="s">
        <v>605</v>
      </c>
      <c r="K1051" s="87" t="s">
        <v>549</v>
      </c>
      <c r="L1051" s="87" t="s">
        <v>549</v>
      </c>
      <c r="M1051" s="89">
        <v>278627.20794225152</v>
      </c>
      <c r="N1051" s="89">
        <v>498356.96445824072</v>
      </c>
      <c r="O1051" s="89">
        <v>586717.42696030706</v>
      </c>
      <c r="P1051" s="90">
        <v>1363701.5993607992</v>
      </c>
      <c r="R1051" s="91"/>
    </row>
    <row r="1052" spans="1:18" ht="20.100000000000001" customHeight="1" x14ac:dyDescent="0.25">
      <c r="A1052" s="87">
        <v>5222</v>
      </c>
      <c r="B1052" s="87" t="s">
        <v>2638</v>
      </c>
      <c r="C1052" s="88"/>
      <c r="D1052" s="88"/>
      <c r="E1052" s="88" t="s">
        <v>601</v>
      </c>
      <c r="F1052" s="88" t="s">
        <v>57</v>
      </c>
      <c r="G1052" s="87" t="s">
        <v>2639</v>
      </c>
      <c r="H1052" s="87" t="s">
        <v>106</v>
      </c>
      <c r="I1052" s="87" t="s">
        <v>324</v>
      </c>
      <c r="J1052" s="87" t="s">
        <v>605</v>
      </c>
      <c r="K1052" s="87" t="s">
        <v>549</v>
      </c>
      <c r="L1052" s="87" t="s">
        <v>549</v>
      </c>
      <c r="M1052" s="89">
        <v>172971.86011057434</v>
      </c>
      <c r="N1052" s="89">
        <v>309380.1634737248</v>
      </c>
      <c r="O1052" s="89">
        <v>364234.36695259257</v>
      </c>
      <c r="P1052" s="90">
        <v>846586.39053689165</v>
      </c>
      <c r="R1052" s="91"/>
    </row>
    <row r="1053" spans="1:18" ht="20.100000000000001" customHeight="1" x14ac:dyDescent="0.25">
      <c r="A1053" s="87">
        <v>5223</v>
      </c>
      <c r="B1053" s="87" t="s">
        <v>2640</v>
      </c>
      <c r="C1053" s="88"/>
      <c r="D1053" s="88"/>
      <c r="E1053" s="88" t="s">
        <v>601</v>
      </c>
      <c r="F1053" s="88" t="s">
        <v>57</v>
      </c>
      <c r="G1053" s="87" t="s">
        <v>2641</v>
      </c>
      <c r="H1053" s="87" t="s">
        <v>106</v>
      </c>
      <c r="I1053" s="87" t="s">
        <v>324</v>
      </c>
      <c r="J1053" s="87" t="s">
        <v>605</v>
      </c>
      <c r="K1053" s="87" t="s">
        <v>549</v>
      </c>
      <c r="L1053" s="87" t="s">
        <v>549</v>
      </c>
      <c r="M1053" s="89">
        <v>59590</v>
      </c>
      <c r="N1053" s="89">
        <v>132232</v>
      </c>
      <c r="O1053" s="89">
        <v>334998</v>
      </c>
      <c r="P1053" s="90">
        <v>526820</v>
      </c>
      <c r="R1053" s="91"/>
    </row>
    <row r="1054" spans="1:18" ht="20.100000000000001" customHeight="1" x14ac:dyDescent="0.25">
      <c r="A1054" s="87">
        <v>5228</v>
      </c>
      <c r="B1054" s="87" t="s">
        <v>2642</v>
      </c>
      <c r="C1054" s="88"/>
      <c r="D1054" s="88"/>
      <c r="E1054" s="88" t="s">
        <v>601</v>
      </c>
      <c r="F1054" s="88" t="s">
        <v>57</v>
      </c>
      <c r="G1054" s="87" t="s">
        <v>2643</v>
      </c>
      <c r="H1054" s="87" t="s">
        <v>106</v>
      </c>
      <c r="I1054" s="87" t="s">
        <v>324</v>
      </c>
      <c r="J1054" s="87" t="s">
        <v>605</v>
      </c>
      <c r="K1054" s="87" t="s">
        <v>549</v>
      </c>
      <c r="L1054" s="87" t="s">
        <v>549</v>
      </c>
      <c r="M1054" s="89">
        <v>112412</v>
      </c>
      <c r="N1054" s="89">
        <v>268074</v>
      </c>
      <c r="O1054" s="89">
        <v>470754</v>
      </c>
      <c r="P1054" s="90">
        <v>851240</v>
      </c>
      <c r="R1054" s="91"/>
    </row>
    <row r="1055" spans="1:18" ht="20.100000000000001" customHeight="1" x14ac:dyDescent="0.25">
      <c r="A1055" s="87">
        <v>5232</v>
      </c>
      <c r="B1055" s="87" t="s">
        <v>2644</v>
      </c>
      <c r="C1055" s="88"/>
      <c r="D1055" s="88"/>
      <c r="E1055" s="88" t="s">
        <v>601</v>
      </c>
      <c r="F1055" s="88" t="s">
        <v>57</v>
      </c>
      <c r="G1055" s="87" t="s">
        <v>2645</v>
      </c>
      <c r="H1055" s="87" t="s">
        <v>106</v>
      </c>
      <c r="I1055" s="87" t="s">
        <v>324</v>
      </c>
      <c r="J1055" s="87" t="s">
        <v>605</v>
      </c>
      <c r="K1055" s="87" t="s">
        <v>549</v>
      </c>
      <c r="L1055" s="87" t="s">
        <v>549</v>
      </c>
      <c r="M1055" s="89">
        <v>6714</v>
      </c>
      <c r="N1055" s="89">
        <v>8656</v>
      </c>
      <c r="O1055" s="89">
        <v>10174</v>
      </c>
      <c r="P1055" s="90">
        <v>25544</v>
      </c>
      <c r="R1055" s="91"/>
    </row>
    <row r="1056" spans="1:18" ht="20.100000000000001" customHeight="1" x14ac:dyDescent="0.25">
      <c r="A1056" s="87">
        <v>6869</v>
      </c>
      <c r="B1056" s="87" t="s">
        <v>2646</v>
      </c>
      <c r="C1056" s="88"/>
      <c r="D1056" s="88"/>
      <c r="E1056" s="88"/>
      <c r="F1056" s="88" t="s">
        <v>57</v>
      </c>
      <c r="G1056" s="87" t="s">
        <v>2647</v>
      </c>
      <c r="H1056" s="87" t="s">
        <v>632</v>
      </c>
      <c r="I1056" s="87" t="s">
        <v>407</v>
      </c>
      <c r="J1056" s="87" t="s">
        <v>633</v>
      </c>
      <c r="K1056" s="87" t="s">
        <v>549</v>
      </c>
      <c r="L1056" s="87" t="s">
        <v>549</v>
      </c>
      <c r="M1056" s="89">
        <v>8766</v>
      </c>
      <c r="N1056" s="89">
        <v>7510</v>
      </c>
      <c r="O1056" s="89">
        <v>28262</v>
      </c>
      <c r="P1056" s="90">
        <v>44538</v>
      </c>
      <c r="R1056" s="91"/>
    </row>
    <row r="1057" spans="1:18" ht="20.100000000000001" customHeight="1" x14ac:dyDescent="0.25">
      <c r="A1057" s="87">
        <v>6873</v>
      </c>
      <c r="B1057" s="87" t="s">
        <v>2648</v>
      </c>
      <c r="C1057" s="88"/>
      <c r="D1057" s="88"/>
      <c r="E1057" s="88"/>
      <c r="F1057" s="88" t="s">
        <v>57</v>
      </c>
      <c r="G1057" s="87" t="s">
        <v>2649</v>
      </c>
      <c r="H1057" s="87" t="s">
        <v>632</v>
      </c>
      <c r="I1057" s="87" t="s">
        <v>407</v>
      </c>
      <c r="J1057" s="87" t="s">
        <v>633</v>
      </c>
      <c r="K1057" s="87" t="s">
        <v>549</v>
      </c>
      <c r="L1057" s="87" t="s">
        <v>549</v>
      </c>
      <c r="M1057" s="89">
        <v>47676</v>
      </c>
      <c r="N1057" s="89">
        <v>68336</v>
      </c>
      <c r="O1057" s="89">
        <v>133390</v>
      </c>
      <c r="P1057" s="90">
        <v>249402</v>
      </c>
      <c r="R1057" s="91"/>
    </row>
    <row r="1058" spans="1:18" ht="20.100000000000001" customHeight="1" x14ac:dyDescent="0.25">
      <c r="A1058" s="87">
        <v>6875</v>
      </c>
      <c r="B1058" s="87" t="s">
        <v>2650</v>
      </c>
      <c r="C1058" s="88"/>
      <c r="D1058" s="88"/>
      <c r="E1058" s="88"/>
      <c r="F1058" s="88" t="s">
        <v>57</v>
      </c>
      <c r="G1058" s="87" t="s">
        <v>2651</v>
      </c>
      <c r="H1058" s="87" t="s">
        <v>632</v>
      </c>
      <c r="I1058" s="87" t="s">
        <v>407</v>
      </c>
      <c r="J1058" s="87" t="s">
        <v>633</v>
      </c>
      <c r="K1058" s="87" t="s">
        <v>549</v>
      </c>
      <c r="L1058" s="87" t="s">
        <v>549</v>
      </c>
      <c r="M1058" s="89">
        <v>15852</v>
      </c>
      <c r="N1058" s="89">
        <v>11698</v>
      </c>
      <c r="O1058" s="89">
        <v>68880</v>
      </c>
      <c r="P1058" s="90">
        <v>96430</v>
      </c>
      <c r="R1058" s="91"/>
    </row>
    <row r="1059" spans="1:18" ht="20.100000000000001" customHeight="1" x14ac:dyDescent="0.25">
      <c r="A1059" s="87">
        <v>6890</v>
      </c>
      <c r="B1059" s="87" t="s">
        <v>2652</v>
      </c>
      <c r="C1059" s="88"/>
      <c r="D1059" s="88"/>
      <c r="E1059" s="88"/>
      <c r="F1059" s="88" t="s">
        <v>57</v>
      </c>
      <c r="G1059" s="87" t="s">
        <v>2653</v>
      </c>
      <c r="H1059" s="87" t="s">
        <v>632</v>
      </c>
      <c r="I1059" s="87" t="s">
        <v>407</v>
      </c>
      <c r="J1059" s="87" t="s">
        <v>633</v>
      </c>
      <c r="K1059" s="87" t="s">
        <v>549</v>
      </c>
      <c r="L1059" s="87" t="s">
        <v>549</v>
      </c>
      <c r="M1059" s="89">
        <v>27368</v>
      </c>
      <c r="N1059" s="89">
        <v>33844</v>
      </c>
      <c r="O1059" s="89">
        <v>87190</v>
      </c>
      <c r="P1059" s="90">
        <v>148402</v>
      </c>
      <c r="R1059" s="91"/>
    </row>
    <row r="1060" spans="1:18" ht="20.100000000000001" customHeight="1" x14ac:dyDescent="0.25">
      <c r="A1060" s="87">
        <v>4892</v>
      </c>
      <c r="B1060" s="87" t="s">
        <v>2654</v>
      </c>
      <c r="C1060" s="88"/>
      <c r="D1060" s="88"/>
      <c r="E1060" s="88"/>
      <c r="F1060" s="88" t="s">
        <v>57</v>
      </c>
      <c r="G1060" s="87" t="s">
        <v>2655</v>
      </c>
      <c r="H1060" s="87" t="s">
        <v>137</v>
      </c>
      <c r="I1060" s="87" t="s">
        <v>347</v>
      </c>
      <c r="J1060" s="87" t="s">
        <v>623</v>
      </c>
      <c r="K1060" s="87" t="s">
        <v>549</v>
      </c>
      <c r="L1060" s="87" t="s">
        <v>549</v>
      </c>
      <c r="M1060" s="89">
        <v>169952</v>
      </c>
      <c r="N1060" s="89">
        <v>185536</v>
      </c>
      <c r="O1060" s="89">
        <v>204006</v>
      </c>
      <c r="P1060" s="90">
        <v>559494</v>
      </c>
      <c r="R1060" s="91"/>
    </row>
    <row r="1061" spans="1:18" ht="20.100000000000001" customHeight="1" x14ac:dyDescent="0.25">
      <c r="A1061" s="87">
        <v>4884</v>
      </c>
      <c r="B1061" s="87" t="s">
        <v>2656</v>
      </c>
      <c r="C1061" s="88"/>
      <c r="D1061" s="88"/>
      <c r="E1061" s="88"/>
      <c r="F1061" s="88" t="s">
        <v>57</v>
      </c>
      <c r="G1061" s="87" t="s">
        <v>2657</v>
      </c>
      <c r="H1061" s="87" t="s">
        <v>137</v>
      </c>
      <c r="I1061" s="87" t="s">
        <v>347</v>
      </c>
      <c r="J1061" s="87" t="s">
        <v>623</v>
      </c>
      <c r="K1061" s="87" t="s">
        <v>549</v>
      </c>
      <c r="L1061" s="87" t="s">
        <v>549</v>
      </c>
      <c r="M1061" s="89">
        <v>124034</v>
      </c>
      <c r="N1061" s="89">
        <v>116128</v>
      </c>
      <c r="O1061" s="89">
        <v>114252</v>
      </c>
      <c r="P1061" s="90">
        <v>354414</v>
      </c>
      <c r="R1061" s="91"/>
    </row>
    <row r="1062" spans="1:18" ht="20.100000000000001" customHeight="1" x14ac:dyDescent="0.25">
      <c r="A1062" s="87">
        <v>2960</v>
      </c>
      <c r="B1062" s="87" t="s">
        <v>2658</v>
      </c>
      <c r="C1062" s="88" t="s">
        <v>20</v>
      </c>
      <c r="D1062" s="88"/>
      <c r="E1062" s="88"/>
      <c r="F1062" s="88"/>
      <c r="G1062" s="87" t="s">
        <v>2659</v>
      </c>
      <c r="H1062" s="87" t="s">
        <v>112</v>
      </c>
      <c r="I1062" s="87" t="s">
        <v>138</v>
      </c>
      <c r="J1062" s="87" t="s">
        <v>558</v>
      </c>
      <c r="K1062" s="87" t="s">
        <v>849</v>
      </c>
      <c r="L1062" s="87" t="s">
        <v>549</v>
      </c>
      <c r="M1062" s="89">
        <v>642</v>
      </c>
      <c r="N1062" s="89">
        <v>196</v>
      </c>
      <c r="O1062" s="89">
        <v>22</v>
      </c>
      <c r="P1062" s="90">
        <v>860</v>
      </c>
      <c r="R1062" s="91"/>
    </row>
    <row r="1063" spans="1:18" ht="20.100000000000001" customHeight="1" x14ac:dyDescent="0.25">
      <c r="A1063" s="87">
        <v>2941</v>
      </c>
      <c r="B1063" s="87" t="s">
        <v>2660</v>
      </c>
      <c r="C1063" s="88" t="s">
        <v>20</v>
      </c>
      <c r="D1063" s="88"/>
      <c r="E1063" s="88"/>
      <c r="F1063" s="88"/>
      <c r="G1063" s="87" t="s">
        <v>2661</v>
      </c>
      <c r="H1063" s="87" t="s">
        <v>112</v>
      </c>
      <c r="I1063" s="87" t="s">
        <v>138</v>
      </c>
      <c r="J1063" s="87" t="s">
        <v>558</v>
      </c>
      <c r="K1063" s="87" t="s">
        <v>849</v>
      </c>
      <c r="L1063" s="87" t="s">
        <v>549</v>
      </c>
      <c r="M1063" s="89">
        <v>36732</v>
      </c>
      <c r="N1063" s="89">
        <v>25622</v>
      </c>
      <c r="O1063" s="89">
        <v>36118</v>
      </c>
      <c r="P1063" s="90">
        <v>98472</v>
      </c>
      <c r="R1063" s="91"/>
    </row>
    <row r="1064" spans="1:18" ht="20.100000000000001" customHeight="1" x14ac:dyDescent="0.25">
      <c r="A1064" s="87">
        <v>2785</v>
      </c>
      <c r="B1064" s="87" t="s">
        <v>2662</v>
      </c>
      <c r="C1064" s="88" t="s">
        <v>20</v>
      </c>
      <c r="D1064" s="88"/>
      <c r="E1064" s="88"/>
      <c r="F1064" s="88"/>
      <c r="G1064" s="87" t="s">
        <v>2663</v>
      </c>
      <c r="H1064" s="87" t="s">
        <v>112</v>
      </c>
      <c r="I1064" s="87" t="s">
        <v>138</v>
      </c>
      <c r="J1064" s="87" t="s">
        <v>558</v>
      </c>
      <c r="K1064" s="87" t="s">
        <v>849</v>
      </c>
      <c r="L1064" s="87" t="s">
        <v>549</v>
      </c>
      <c r="M1064" s="89">
        <v>4006</v>
      </c>
      <c r="N1064" s="89">
        <v>5368</v>
      </c>
      <c r="O1064" s="89">
        <v>2082</v>
      </c>
      <c r="P1064" s="90">
        <v>11456</v>
      </c>
      <c r="R1064" s="91"/>
    </row>
    <row r="1065" spans="1:18" ht="20.100000000000001" customHeight="1" x14ac:dyDescent="0.25">
      <c r="A1065" s="87">
        <v>2945</v>
      </c>
      <c r="B1065" s="87" t="s">
        <v>2664</v>
      </c>
      <c r="C1065" s="88" t="s">
        <v>20</v>
      </c>
      <c r="D1065" s="88"/>
      <c r="E1065" s="88"/>
      <c r="F1065" s="88"/>
      <c r="G1065" s="87" t="s">
        <v>2665</v>
      </c>
      <c r="H1065" s="87" t="s">
        <v>112</v>
      </c>
      <c r="I1065" s="87" t="s">
        <v>138</v>
      </c>
      <c r="J1065" s="87" t="s">
        <v>558</v>
      </c>
      <c r="K1065" s="87" t="s">
        <v>849</v>
      </c>
      <c r="L1065" s="87" t="s">
        <v>549</v>
      </c>
      <c r="M1065" s="89">
        <v>65754</v>
      </c>
      <c r="N1065" s="89">
        <v>77630</v>
      </c>
      <c r="O1065" s="89">
        <v>80396</v>
      </c>
      <c r="P1065" s="90">
        <v>223780</v>
      </c>
      <c r="R1065" s="91"/>
    </row>
    <row r="1066" spans="1:18" ht="20.100000000000001" customHeight="1" x14ac:dyDescent="0.25">
      <c r="A1066" s="87">
        <v>2963</v>
      </c>
      <c r="B1066" s="87" t="s">
        <v>2666</v>
      </c>
      <c r="C1066" s="88" t="s">
        <v>20</v>
      </c>
      <c r="D1066" s="88"/>
      <c r="E1066" s="88"/>
      <c r="F1066" s="88"/>
      <c r="G1066" s="87" t="s">
        <v>2667</v>
      </c>
      <c r="H1066" s="87" t="s">
        <v>112</v>
      </c>
      <c r="I1066" s="87" t="s">
        <v>138</v>
      </c>
      <c r="J1066" s="87" t="s">
        <v>558</v>
      </c>
      <c r="K1066" s="87" t="s">
        <v>849</v>
      </c>
      <c r="L1066" s="87" t="s">
        <v>549</v>
      </c>
      <c r="M1066" s="89">
        <v>93320.349587672928</v>
      </c>
      <c r="N1066" s="89">
        <v>213470.46838192939</v>
      </c>
      <c r="O1066" s="89">
        <v>114146.89905279843</v>
      </c>
      <c r="P1066" s="90">
        <v>420937.71702240076</v>
      </c>
      <c r="R1066" s="91"/>
    </row>
    <row r="1067" spans="1:18" ht="20.100000000000001" customHeight="1" x14ac:dyDescent="0.25">
      <c r="A1067" s="87">
        <v>2949</v>
      </c>
      <c r="B1067" s="87" t="s">
        <v>2668</v>
      </c>
      <c r="C1067" s="88" t="s">
        <v>20</v>
      </c>
      <c r="D1067" s="88"/>
      <c r="E1067" s="88"/>
      <c r="F1067" s="88"/>
      <c r="G1067" s="87" t="s">
        <v>2669</v>
      </c>
      <c r="H1067" s="87" t="s">
        <v>112</v>
      </c>
      <c r="I1067" s="87" t="s">
        <v>138</v>
      </c>
      <c r="J1067" s="87" t="s">
        <v>558</v>
      </c>
      <c r="K1067" s="87" t="s">
        <v>849</v>
      </c>
      <c r="L1067" s="87" t="s">
        <v>549</v>
      </c>
      <c r="M1067" s="89">
        <v>99040</v>
      </c>
      <c r="N1067" s="89">
        <v>78430</v>
      </c>
      <c r="O1067" s="89">
        <v>102496</v>
      </c>
      <c r="P1067" s="90">
        <v>279966</v>
      </c>
      <c r="R1067" s="91"/>
    </row>
    <row r="1068" spans="1:18" ht="20.100000000000001" customHeight="1" x14ac:dyDescent="0.25">
      <c r="A1068" s="87">
        <v>2962</v>
      </c>
      <c r="B1068" s="87" t="s">
        <v>2670</v>
      </c>
      <c r="C1068" s="88" t="s">
        <v>20</v>
      </c>
      <c r="D1068" s="88"/>
      <c r="E1068" s="88"/>
      <c r="F1068" s="88"/>
      <c r="G1068" s="87" t="s">
        <v>2671</v>
      </c>
      <c r="H1068" s="87" t="s">
        <v>112</v>
      </c>
      <c r="I1068" s="87" t="s">
        <v>138</v>
      </c>
      <c r="J1068" s="87" t="s">
        <v>558</v>
      </c>
      <c r="K1068" s="87" t="s">
        <v>849</v>
      </c>
      <c r="L1068" s="87" t="s">
        <v>549</v>
      </c>
      <c r="M1068" s="89">
        <v>31026</v>
      </c>
      <c r="N1068" s="89">
        <v>39466</v>
      </c>
      <c r="O1068" s="89">
        <v>42830</v>
      </c>
      <c r="P1068" s="90">
        <v>113322</v>
      </c>
      <c r="R1068" s="91"/>
    </row>
    <row r="1069" spans="1:18" ht="20.100000000000001" customHeight="1" x14ac:dyDescent="0.25">
      <c r="A1069" s="87">
        <v>2862</v>
      </c>
      <c r="B1069" s="87" t="s">
        <v>2672</v>
      </c>
      <c r="C1069" s="88" t="s">
        <v>20</v>
      </c>
      <c r="D1069" s="88"/>
      <c r="E1069" s="88"/>
      <c r="F1069" s="88"/>
      <c r="G1069" s="87" t="s">
        <v>2673</v>
      </c>
      <c r="H1069" s="87" t="s">
        <v>112</v>
      </c>
      <c r="I1069" s="87" t="s">
        <v>138</v>
      </c>
      <c r="J1069" s="87" t="s">
        <v>558</v>
      </c>
      <c r="K1069" s="87" t="s">
        <v>849</v>
      </c>
      <c r="L1069" s="87" t="s">
        <v>549</v>
      </c>
      <c r="M1069" s="89">
        <v>179774</v>
      </c>
      <c r="N1069" s="89">
        <v>231242</v>
      </c>
      <c r="O1069" s="89">
        <v>181622</v>
      </c>
      <c r="P1069" s="90">
        <v>592638</v>
      </c>
      <c r="R1069" s="91"/>
    </row>
    <row r="1070" spans="1:18" ht="20.100000000000001" customHeight="1" x14ac:dyDescent="0.25">
      <c r="A1070" s="87">
        <v>2961</v>
      </c>
      <c r="B1070" s="87" t="s">
        <v>2674</v>
      </c>
      <c r="C1070" s="88" t="s">
        <v>20</v>
      </c>
      <c r="D1070" s="88"/>
      <c r="E1070" s="88"/>
      <c r="F1070" s="88"/>
      <c r="G1070" s="87" t="s">
        <v>2675</v>
      </c>
      <c r="H1070" s="87" t="s">
        <v>112</v>
      </c>
      <c r="I1070" s="87" t="s">
        <v>138</v>
      </c>
      <c r="J1070" s="87" t="s">
        <v>677</v>
      </c>
      <c r="K1070" s="87" t="s">
        <v>849</v>
      </c>
      <c r="L1070" s="87" t="s">
        <v>549</v>
      </c>
      <c r="M1070" s="89">
        <v>1260036</v>
      </c>
      <c r="N1070" s="89">
        <v>2634198</v>
      </c>
      <c r="O1070" s="89">
        <v>347058</v>
      </c>
      <c r="P1070" s="90">
        <v>4241292</v>
      </c>
      <c r="R1070" s="91"/>
    </row>
    <row r="1071" spans="1:18" ht="20.100000000000001" customHeight="1" x14ac:dyDescent="0.25">
      <c r="A1071" s="87">
        <v>2966</v>
      </c>
      <c r="B1071" s="87" t="s">
        <v>2676</v>
      </c>
      <c r="C1071" s="88" t="s">
        <v>20</v>
      </c>
      <c r="D1071" s="88"/>
      <c r="E1071" s="88"/>
      <c r="F1071" s="88"/>
      <c r="G1071" s="87" t="s">
        <v>2677</v>
      </c>
      <c r="H1071" s="87" t="s">
        <v>112</v>
      </c>
      <c r="I1071" s="87" t="s">
        <v>138</v>
      </c>
      <c r="J1071" s="87" t="s">
        <v>558</v>
      </c>
      <c r="K1071" s="87" t="s">
        <v>849</v>
      </c>
      <c r="L1071" s="87" t="s">
        <v>549</v>
      </c>
      <c r="M1071" s="89">
        <v>1902963.5279387536</v>
      </c>
      <c r="N1071" s="89">
        <v>4353032.5102476329</v>
      </c>
      <c r="O1071" s="89">
        <v>2327652.9361981219</v>
      </c>
      <c r="P1071" s="90">
        <v>8583648.9743845072</v>
      </c>
      <c r="R1071" s="91"/>
    </row>
    <row r="1072" spans="1:18" ht="20.100000000000001" customHeight="1" x14ac:dyDescent="0.25">
      <c r="A1072" s="87">
        <v>2968</v>
      </c>
      <c r="B1072" s="87" t="s">
        <v>2678</v>
      </c>
      <c r="C1072" s="88" t="s">
        <v>20</v>
      </c>
      <c r="D1072" s="88"/>
      <c r="E1072" s="88"/>
      <c r="F1072" s="88"/>
      <c r="G1072" s="87" t="s">
        <v>2679</v>
      </c>
      <c r="H1072" s="87" t="s">
        <v>112</v>
      </c>
      <c r="I1072" s="87" t="s">
        <v>138</v>
      </c>
      <c r="J1072" s="87" t="s">
        <v>760</v>
      </c>
      <c r="K1072" s="87" t="s">
        <v>849</v>
      </c>
      <c r="L1072" s="87" t="s">
        <v>549</v>
      </c>
      <c r="M1072" s="89">
        <v>6164723.9211453702</v>
      </c>
      <c r="N1072" s="89">
        <v>14101817.113917248</v>
      </c>
      <c r="O1072" s="89">
        <v>7540521.6785461418</v>
      </c>
      <c r="P1072" s="90">
        <v>27807062.71360876</v>
      </c>
      <c r="R1072" s="91"/>
    </row>
    <row r="1073" spans="1:18" ht="20.100000000000001" customHeight="1" x14ac:dyDescent="0.25">
      <c r="A1073" s="87">
        <v>2970</v>
      </c>
      <c r="B1073" s="87" t="s">
        <v>2680</v>
      </c>
      <c r="C1073" s="88" t="s">
        <v>20</v>
      </c>
      <c r="D1073" s="88"/>
      <c r="E1073" s="88"/>
      <c r="F1073" s="88"/>
      <c r="G1073" s="87" t="s">
        <v>2681</v>
      </c>
      <c r="H1073" s="87" t="s">
        <v>112</v>
      </c>
      <c r="I1073" s="87" t="s">
        <v>138</v>
      </c>
      <c r="J1073" s="87" t="s">
        <v>558</v>
      </c>
      <c r="K1073" s="87" t="s">
        <v>849</v>
      </c>
      <c r="L1073" s="87" t="s">
        <v>549</v>
      </c>
      <c r="M1073" s="89">
        <v>1823764.2013282031</v>
      </c>
      <c r="N1073" s="89">
        <v>4171863.9074531901</v>
      </c>
      <c r="O1073" s="89">
        <v>2230778.4862029376</v>
      </c>
      <c r="P1073" s="90">
        <v>8226406.5949843302</v>
      </c>
      <c r="R1073" s="91"/>
    </row>
    <row r="1074" spans="1:18" ht="20.100000000000001" customHeight="1" x14ac:dyDescent="0.25">
      <c r="A1074" s="87">
        <v>2867</v>
      </c>
      <c r="B1074" s="87" t="s">
        <v>2682</v>
      </c>
      <c r="C1074" s="88" t="s">
        <v>20</v>
      </c>
      <c r="D1074" s="88"/>
      <c r="E1074" s="88"/>
      <c r="F1074" s="88"/>
      <c r="G1074" s="87" t="s">
        <v>2683</v>
      </c>
      <c r="H1074" s="87" t="s">
        <v>112</v>
      </c>
      <c r="I1074" s="87" t="s">
        <v>138</v>
      </c>
      <c r="J1074" s="87" t="s">
        <v>558</v>
      </c>
      <c r="K1074" s="87" t="s">
        <v>849</v>
      </c>
      <c r="L1074" s="87" t="s">
        <v>549</v>
      </c>
      <c r="M1074" s="89">
        <v>123596</v>
      </c>
      <c r="N1074" s="89">
        <v>168872</v>
      </c>
      <c r="O1074" s="89">
        <v>106414</v>
      </c>
      <c r="P1074" s="90">
        <v>398882</v>
      </c>
      <c r="R1074" s="91"/>
    </row>
    <row r="1075" spans="1:18" ht="20.100000000000001" customHeight="1" x14ac:dyDescent="0.25">
      <c r="A1075" s="87">
        <v>2973</v>
      </c>
      <c r="B1075" s="87" t="s">
        <v>2684</v>
      </c>
      <c r="C1075" s="88" t="s">
        <v>20</v>
      </c>
      <c r="D1075" s="88"/>
      <c r="E1075" s="88"/>
      <c r="F1075" s="88"/>
      <c r="G1075" s="87" t="s">
        <v>2685</v>
      </c>
      <c r="H1075" s="87" t="s">
        <v>112</v>
      </c>
      <c r="I1075" s="87" t="s">
        <v>138</v>
      </c>
      <c r="J1075" s="87" t="s">
        <v>558</v>
      </c>
      <c r="K1075" s="87" t="s">
        <v>849</v>
      </c>
      <c r="L1075" s="87" t="s">
        <v>549</v>
      </c>
      <c r="M1075" s="89">
        <v>19730</v>
      </c>
      <c r="N1075" s="89">
        <v>28380</v>
      </c>
      <c r="O1075" s="89">
        <v>20064</v>
      </c>
      <c r="P1075" s="90">
        <v>68174</v>
      </c>
      <c r="R1075" s="91"/>
    </row>
    <row r="1076" spans="1:18" ht="20.100000000000001" customHeight="1" x14ac:dyDescent="0.25">
      <c r="A1076" s="87">
        <v>2977</v>
      </c>
      <c r="B1076" s="87" t="s">
        <v>2686</v>
      </c>
      <c r="C1076" s="88" t="s">
        <v>20</v>
      </c>
      <c r="D1076" s="88"/>
      <c r="E1076" s="88"/>
      <c r="F1076" s="88"/>
      <c r="G1076" s="87" t="s">
        <v>2687</v>
      </c>
      <c r="H1076" s="87" t="s">
        <v>112</v>
      </c>
      <c r="I1076" s="87" t="s">
        <v>138</v>
      </c>
      <c r="J1076" s="87" t="s">
        <v>558</v>
      </c>
      <c r="K1076" s="87" t="s">
        <v>849</v>
      </c>
      <c r="L1076" s="87" t="s">
        <v>549</v>
      </c>
      <c r="M1076" s="89">
        <v>10056</v>
      </c>
      <c r="N1076" s="89">
        <v>10048</v>
      </c>
      <c r="O1076" s="89">
        <v>10162</v>
      </c>
      <c r="P1076" s="90">
        <v>30266</v>
      </c>
      <c r="R1076" s="91"/>
    </row>
    <row r="1077" spans="1:18" ht="20.100000000000001" customHeight="1" x14ac:dyDescent="0.25">
      <c r="A1077" s="87">
        <v>1727</v>
      </c>
      <c r="B1077" s="87" t="s">
        <v>2688</v>
      </c>
      <c r="C1077" s="88"/>
      <c r="D1077" s="88" t="s">
        <v>66</v>
      </c>
      <c r="E1077" s="88"/>
      <c r="F1077" s="88"/>
      <c r="G1077" s="87" t="s">
        <v>2689</v>
      </c>
      <c r="H1077" s="87" t="s">
        <v>170</v>
      </c>
      <c r="I1077" s="87" t="s">
        <v>232</v>
      </c>
      <c r="J1077" s="87" t="s">
        <v>571</v>
      </c>
      <c r="K1077" s="87" t="s">
        <v>549</v>
      </c>
      <c r="L1077" s="87" t="s">
        <v>549</v>
      </c>
      <c r="M1077" s="89">
        <v>160514</v>
      </c>
      <c r="N1077" s="89">
        <v>191912</v>
      </c>
      <c r="O1077" s="89">
        <v>46934</v>
      </c>
      <c r="P1077" s="90">
        <v>399360</v>
      </c>
      <c r="R1077" s="91"/>
    </row>
    <row r="1078" spans="1:18" ht="20.100000000000001" customHeight="1" x14ac:dyDescent="0.25">
      <c r="A1078" s="87">
        <v>1728</v>
      </c>
      <c r="B1078" s="87" t="s">
        <v>2690</v>
      </c>
      <c r="C1078" s="88"/>
      <c r="D1078" s="88" t="s">
        <v>66</v>
      </c>
      <c r="E1078" s="88"/>
      <c r="F1078" s="88"/>
      <c r="G1078" s="87" t="s">
        <v>2691</v>
      </c>
      <c r="H1078" s="87" t="s">
        <v>170</v>
      </c>
      <c r="I1078" s="87" t="s">
        <v>232</v>
      </c>
      <c r="J1078" s="87" t="s">
        <v>571</v>
      </c>
      <c r="K1078" s="87" t="s">
        <v>549</v>
      </c>
      <c r="L1078" s="87" t="s">
        <v>549</v>
      </c>
      <c r="M1078" s="89">
        <v>71288</v>
      </c>
      <c r="N1078" s="89">
        <v>63536</v>
      </c>
      <c r="O1078" s="89">
        <v>44778</v>
      </c>
      <c r="P1078" s="90">
        <v>179602</v>
      </c>
      <c r="R1078" s="91"/>
    </row>
    <row r="1079" spans="1:18" ht="20.100000000000001" customHeight="1" x14ac:dyDescent="0.25">
      <c r="A1079" s="87">
        <v>5199</v>
      </c>
      <c r="B1079" s="87" t="s">
        <v>2692</v>
      </c>
      <c r="C1079" s="88"/>
      <c r="D1079" s="88" t="s">
        <v>66</v>
      </c>
      <c r="E1079" s="88"/>
      <c r="F1079" s="88"/>
      <c r="G1079" s="87" t="s">
        <v>2693</v>
      </c>
      <c r="H1079" s="87" t="s">
        <v>106</v>
      </c>
      <c r="I1079" s="87" t="s">
        <v>243</v>
      </c>
      <c r="J1079" s="87" t="s">
        <v>605</v>
      </c>
      <c r="K1079" s="87" t="s">
        <v>549</v>
      </c>
      <c r="L1079" s="87" t="s">
        <v>549</v>
      </c>
      <c r="M1079" s="89">
        <v>520778</v>
      </c>
      <c r="N1079" s="89">
        <v>909328</v>
      </c>
      <c r="O1079" s="89">
        <v>1312694</v>
      </c>
      <c r="P1079" s="90">
        <v>2742800</v>
      </c>
      <c r="R1079" s="91"/>
    </row>
    <row r="1080" spans="1:18" ht="20.100000000000001" customHeight="1" x14ac:dyDescent="0.25">
      <c r="A1080" s="87">
        <v>5201</v>
      </c>
      <c r="B1080" s="87" t="s">
        <v>2694</v>
      </c>
      <c r="C1080" s="88"/>
      <c r="D1080" s="88" t="s">
        <v>66</v>
      </c>
      <c r="E1080" s="88"/>
      <c r="F1080" s="88"/>
      <c r="G1080" s="87" t="s">
        <v>2695</v>
      </c>
      <c r="H1080" s="87" t="s">
        <v>106</v>
      </c>
      <c r="I1080" s="87" t="s">
        <v>243</v>
      </c>
      <c r="J1080" s="87" t="s">
        <v>605</v>
      </c>
      <c r="K1080" s="87" t="s">
        <v>549</v>
      </c>
      <c r="L1080" s="87" t="s">
        <v>549</v>
      </c>
      <c r="M1080" s="89">
        <v>15016</v>
      </c>
      <c r="N1080" s="89">
        <v>13434</v>
      </c>
      <c r="O1080" s="89">
        <v>14062</v>
      </c>
      <c r="P1080" s="90">
        <v>42512</v>
      </c>
      <c r="R1080" s="91"/>
    </row>
    <row r="1081" spans="1:18" ht="20.100000000000001" customHeight="1" x14ac:dyDescent="0.25">
      <c r="A1081" s="87">
        <v>5169</v>
      </c>
      <c r="B1081" s="87" t="s">
        <v>2696</v>
      </c>
      <c r="C1081" s="88"/>
      <c r="D1081" s="88" t="s">
        <v>66</v>
      </c>
      <c r="E1081" s="88"/>
      <c r="F1081" s="88"/>
      <c r="G1081" s="87" t="s">
        <v>2697</v>
      </c>
      <c r="H1081" s="87" t="s">
        <v>106</v>
      </c>
      <c r="I1081" s="87" t="s">
        <v>243</v>
      </c>
      <c r="J1081" s="87" t="s">
        <v>605</v>
      </c>
      <c r="K1081" s="87" t="s">
        <v>549</v>
      </c>
      <c r="L1081" s="87" t="s">
        <v>549</v>
      </c>
      <c r="M1081" s="89">
        <v>539866</v>
      </c>
      <c r="N1081" s="89">
        <v>935122</v>
      </c>
      <c r="O1081" s="89">
        <v>1256138</v>
      </c>
      <c r="P1081" s="90">
        <v>2731126</v>
      </c>
      <c r="R1081" s="91"/>
    </row>
    <row r="1082" spans="1:18" ht="20.100000000000001" customHeight="1" x14ac:dyDescent="0.25">
      <c r="A1082" s="87">
        <v>5173</v>
      </c>
      <c r="B1082" s="87" t="s">
        <v>2698</v>
      </c>
      <c r="C1082" s="88"/>
      <c r="D1082" s="88" t="s">
        <v>66</v>
      </c>
      <c r="E1082" s="88"/>
      <c r="F1082" s="88"/>
      <c r="G1082" s="87" t="s">
        <v>2699</v>
      </c>
      <c r="H1082" s="87" t="s">
        <v>106</v>
      </c>
      <c r="I1082" s="87" t="s">
        <v>243</v>
      </c>
      <c r="J1082" s="87" t="s">
        <v>605</v>
      </c>
      <c r="K1082" s="87" t="s">
        <v>549</v>
      </c>
      <c r="L1082" s="87" t="s">
        <v>549</v>
      </c>
      <c r="M1082" s="89">
        <v>15970</v>
      </c>
      <c r="N1082" s="89">
        <v>17528</v>
      </c>
      <c r="O1082" s="89">
        <v>34602</v>
      </c>
      <c r="P1082" s="90">
        <v>68100</v>
      </c>
      <c r="R1082" s="91"/>
    </row>
    <row r="1083" spans="1:18" ht="20.100000000000001" customHeight="1" x14ac:dyDescent="0.25">
      <c r="A1083" s="87">
        <v>5177</v>
      </c>
      <c r="B1083" s="87" t="s">
        <v>2700</v>
      </c>
      <c r="C1083" s="88"/>
      <c r="D1083" s="88" t="s">
        <v>66</v>
      </c>
      <c r="E1083" s="88"/>
      <c r="F1083" s="88"/>
      <c r="G1083" s="87" t="s">
        <v>2701</v>
      </c>
      <c r="H1083" s="87" t="s">
        <v>106</v>
      </c>
      <c r="I1083" s="87" t="s">
        <v>243</v>
      </c>
      <c r="J1083" s="87" t="s">
        <v>605</v>
      </c>
      <c r="K1083" s="87" t="s">
        <v>549</v>
      </c>
      <c r="L1083" s="87" t="s">
        <v>549</v>
      </c>
      <c r="M1083" s="89">
        <v>265924</v>
      </c>
      <c r="N1083" s="89">
        <v>499514</v>
      </c>
      <c r="O1083" s="89">
        <v>1055934</v>
      </c>
      <c r="P1083" s="90">
        <v>1821372</v>
      </c>
      <c r="R1083" s="91"/>
    </row>
    <row r="1084" spans="1:18" ht="20.100000000000001" customHeight="1" x14ac:dyDescent="0.25">
      <c r="A1084" s="87">
        <v>5203</v>
      </c>
      <c r="B1084" s="87" t="s">
        <v>2702</v>
      </c>
      <c r="C1084" s="88"/>
      <c r="D1084" s="88" t="s">
        <v>66</v>
      </c>
      <c r="E1084" s="88"/>
      <c r="F1084" s="88"/>
      <c r="G1084" s="87" t="s">
        <v>2703</v>
      </c>
      <c r="H1084" s="87" t="s">
        <v>106</v>
      </c>
      <c r="I1084" s="87" t="s">
        <v>243</v>
      </c>
      <c r="J1084" s="87" t="s">
        <v>605</v>
      </c>
      <c r="K1084" s="87" t="s">
        <v>549</v>
      </c>
      <c r="L1084" s="87" t="s">
        <v>549</v>
      </c>
      <c r="M1084" s="89">
        <v>273732</v>
      </c>
      <c r="N1084" s="89">
        <v>668950</v>
      </c>
      <c r="O1084" s="89">
        <v>689036</v>
      </c>
      <c r="P1084" s="90">
        <v>1631718</v>
      </c>
      <c r="R1084" s="91"/>
    </row>
    <row r="1085" spans="1:18" ht="20.100000000000001" customHeight="1" x14ac:dyDescent="0.25">
      <c r="A1085" s="87">
        <v>5191</v>
      </c>
      <c r="B1085" s="87" t="s">
        <v>2704</v>
      </c>
      <c r="C1085" s="88"/>
      <c r="D1085" s="88" t="s">
        <v>66</v>
      </c>
      <c r="E1085" s="88"/>
      <c r="F1085" s="88"/>
      <c r="G1085" s="87" t="s">
        <v>2705</v>
      </c>
      <c r="H1085" s="87" t="s">
        <v>106</v>
      </c>
      <c r="I1085" s="87" t="s">
        <v>243</v>
      </c>
      <c r="J1085" s="87" t="s">
        <v>605</v>
      </c>
      <c r="K1085" s="87" t="s">
        <v>549</v>
      </c>
      <c r="L1085" s="87" t="s">
        <v>549</v>
      </c>
      <c r="M1085" s="89">
        <v>277146</v>
      </c>
      <c r="N1085" s="89">
        <v>447536</v>
      </c>
      <c r="O1085" s="89">
        <v>407374</v>
      </c>
      <c r="P1085" s="90">
        <v>1132056</v>
      </c>
      <c r="R1085" s="91"/>
    </row>
    <row r="1086" spans="1:18" ht="20.100000000000001" customHeight="1" x14ac:dyDescent="0.25">
      <c r="A1086" s="87">
        <v>6237</v>
      </c>
      <c r="B1086" s="87" t="s">
        <v>2706</v>
      </c>
      <c r="C1086" s="88"/>
      <c r="D1086" s="88"/>
      <c r="E1086" s="88"/>
      <c r="F1086" s="88" t="s">
        <v>57</v>
      </c>
      <c r="G1086" s="87" t="s">
        <v>2707</v>
      </c>
      <c r="H1086" s="87" t="s">
        <v>170</v>
      </c>
      <c r="I1086" s="87" t="s">
        <v>412</v>
      </c>
      <c r="J1086" s="87" t="s">
        <v>571</v>
      </c>
      <c r="K1086" s="87" t="s">
        <v>549</v>
      </c>
      <c r="L1086" s="87" t="s">
        <v>549</v>
      </c>
      <c r="M1086" s="89">
        <v>23826</v>
      </c>
      <c r="N1086" s="89">
        <v>18918</v>
      </c>
      <c r="O1086" s="89">
        <v>22720</v>
      </c>
      <c r="P1086" s="90">
        <v>65464</v>
      </c>
      <c r="R1086" s="91"/>
    </row>
    <row r="1087" spans="1:18" ht="20.100000000000001" customHeight="1" x14ac:dyDescent="0.25">
      <c r="A1087" s="87">
        <v>1851</v>
      </c>
      <c r="B1087" s="87" t="s">
        <v>2708</v>
      </c>
      <c r="C1087" s="88"/>
      <c r="D1087" s="88"/>
      <c r="E1087" s="88"/>
      <c r="F1087" s="88" t="s">
        <v>57</v>
      </c>
      <c r="G1087" s="87" t="s">
        <v>2709</v>
      </c>
      <c r="H1087" s="87" t="s">
        <v>170</v>
      </c>
      <c r="I1087" s="87" t="s">
        <v>412</v>
      </c>
      <c r="J1087" s="87" t="s">
        <v>571</v>
      </c>
      <c r="K1087" s="87" t="s">
        <v>549</v>
      </c>
      <c r="L1087" s="87" t="s">
        <v>549</v>
      </c>
      <c r="M1087" s="89">
        <v>90542</v>
      </c>
      <c r="N1087" s="89">
        <v>128572</v>
      </c>
      <c r="O1087" s="89">
        <v>45602</v>
      </c>
      <c r="P1087" s="90">
        <v>264716</v>
      </c>
      <c r="R1087" s="91"/>
    </row>
    <row r="1088" spans="1:18" ht="20.100000000000001" customHeight="1" x14ac:dyDescent="0.25">
      <c r="A1088" s="87">
        <v>5707</v>
      </c>
      <c r="B1088" s="87" t="s">
        <v>2710</v>
      </c>
      <c r="C1088" s="88"/>
      <c r="D1088" s="88"/>
      <c r="E1088" s="88"/>
      <c r="F1088" s="88" t="s">
        <v>57</v>
      </c>
      <c r="G1088" s="87" t="s">
        <v>2711</v>
      </c>
      <c r="H1088" s="87" t="s">
        <v>187</v>
      </c>
      <c r="I1088" s="87" t="s">
        <v>377</v>
      </c>
      <c r="J1088" s="87" t="s">
        <v>696</v>
      </c>
      <c r="K1088" s="87" t="s">
        <v>549</v>
      </c>
      <c r="L1088" s="87" t="s">
        <v>549</v>
      </c>
      <c r="M1088" s="89">
        <v>65528</v>
      </c>
      <c r="N1088" s="89">
        <v>104630</v>
      </c>
      <c r="O1088" s="89">
        <v>17436</v>
      </c>
      <c r="P1088" s="90">
        <v>187594</v>
      </c>
      <c r="R1088" s="91"/>
    </row>
    <row r="1089" spans="1:18" ht="20.100000000000001" customHeight="1" x14ac:dyDescent="0.25">
      <c r="A1089" s="87">
        <v>5289</v>
      </c>
      <c r="B1089" s="87" t="s">
        <v>2712</v>
      </c>
      <c r="C1089" s="88" t="s">
        <v>20</v>
      </c>
      <c r="D1089" s="88"/>
      <c r="E1089" s="88"/>
      <c r="F1089" s="88"/>
      <c r="G1089" s="87" t="s">
        <v>2713</v>
      </c>
      <c r="H1089" s="87" t="s">
        <v>84</v>
      </c>
      <c r="I1089" s="87" t="s">
        <v>2714</v>
      </c>
      <c r="J1089" s="87" t="s">
        <v>548</v>
      </c>
      <c r="K1089" s="87" t="s">
        <v>549</v>
      </c>
      <c r="L1089" s="87" t="s">
        <v>638</v>
      </c>
      <c r="M1089" s="89">
        <v>97274</v>
      </c>
      <c r="N1089" s="89">
        <v>77628</v>
      </c>
      <c r="O1089" s="89">
        <v>169378</v>
      </c>
      <c r="P1089" s="90">
        <v>344280</v>
      </c>
      <c r="R1089" s="91"/>
    </row>
    <row r="1090" spans="1:18" ht="20.100000000000001" customHeight="1" x14ac:dyDescent="0.25">
      <c r="A1090" s="87">
        <v>5069</v>
      </c>
      <c r="B1090" s="87" t="s">
        <v>2715</v>
      </c>
      <c r="C1090" s="88" t="s">
        <v>20</v>
      </c>
      <c r="D1090" s="88"/>
      <c r="E1090" s="88"/>
      <c r="F1090" s="88"/>
      <c r="G1090" s="87" t="s">
        <v>2716</v>
      </c>
      <c r="H1090" s="87" t="s">
        <v>84</v>
      </c>
      <c r="I1090" s="87" t="s">
        <v>2714</v>
      </c>
      <c r="J1090" s="87" t="s">
        <v>548</v>
      </c>
      <c r="K1090" s="87" t="s">
        <v>549</v>
      </c>
      <c r="L1090" s="87" t="s">
        <v>638</v>
      </c>
      <c r="M1090" s="89">
        <v>276128</v>
      </c>
      <c r="N1090" s="89">
        <v>322866</v>
      </c>
      <c r="O1090" s="89">
        <v>780514</v>
      </c>
      <c r="P1090" s="90">
        <v>1379508</v>
      </c>
      <c r="R1090" s="91"/>
    </row>
    <row r="1091" spans="1:18" ht="20.100000000000001" customHeight="1" x14ac:dyDescent="0.25">
      <c r="A1091" s="87">
        <v>5427</v>
      </c>
      <c r="B1091" s="87" t="s">
        <v>2717</v>
      </c>
      <c r="C1091" s="88" t="s">
        <v>20</v>
      </c>
      <c r="D1091" s="88"/>
      <c r="E1091" s="88"/>
      <c r="F1091" s="88"/>
      <c r="G1091" s="87" t="s">
        <v>2718</v>
      </c>
      <c r="H1091" s="87" t="s">
        <v>84</v>
      </c>
      <c r="I1091" s="87" t="s">
        <v>2714</v>
      </c>
      <c r="J1091" s="87" t="s">
        <v>548</v>
      </c>
      <c r="K1091" s="87" t="s">
        <v>549</v>
      </c>
      <c r="L1091" s="87" t="s">
        <v>638</v>
      </c>
      <c r="M1091" s="89">
        <v>124848</v>
      </c>
      <c r="N1091" s="89">
        <v>136734</v>
      </c>
      <c r="O1091" s="89">
        <v>221630</v>
      </c>
      <c r="P1091" s="90">
        <v>483212</v>
      </c>
      <c r="R1091" s="91"/>
    </row>
    <row r="1092" spans="1:18" ht="20.100000000000001" customHeight="1" x14ac:dyDescent="0.25">
      <c r="A1092" s="87">
        <v>5291</v>
      </c>
      <c r="B1092" s="87" t="s">
        <v>2719</v>
      </c>
      <c r="C1092" s="88" t="s">
        <v>20</v>
      </c>
      <c r="D1092" s="88"/>
      <c r="E1092" s="88"/>
      <c r="F1092" s="88"/>
      <c r="G1092" s="87" t="s">
        <v>2720</v>
      </c>
      <c r="H1092" s="87" t="s">
        <v>84</v>
      </c>
      <c r="I1092" s="87" t="s">
        <v>2714</v>
      </c>
      <c r="J1092" s="87" t="s">
        <v>548</v>
      </c>
      <c r="K1092" s="87" t="s">
        <v>549</v>
      </c>
      <c r="L1092" s="87" t="s">
        <v>638</v>
      </c>
      <c r="M1092" s="89">
        <v>22488</v>
      </c>
      <c r="N1092" s="89">
        <v>22366</v>
      </c>
      <c r="O1092" s="89">
        <v>27406</v>
      </c>
      <c r="P1092" s="90">
        <v>72260</v>
      </c>
      <c r="R1092" s="91"/>
    </row>
    <row r="1093" spans="1:18" ht="20.100000000000001" customHeight="1" x14ac:dyDescent="0.25">
      <c r="A1093" s="87">
        <v>5645</v>
      </c>
      <c r="B1093" s="87" t="s">
        <v>2721</v>
      </c>
      <c r="C1093" s="88" t="s">
        <v>20</v>
      </c>
      <c r="D1093" s="88"/>
      <c r="E1093" s="88"/>
      <c r="F1093" s="88"/>
      <c r="G1093" s="87" t="s">
        <v>2722</v>
      </c>
      <c r="H1093" s="87" t="s">
        <v>84</v>
      </c>
      <c r="I1093" s="87" t="s">
        <v>2714</v>
      </c>
      <c r="J1093" s="87" t="s">
        <v>693</v>
      </c>
      <c r="K1093" s="87" t="s">
        <v>549</v>
      </c>
      <c r="L1093" s="87" t="s">
        <v>638</v>
      </c>
      <c r="M1093" s="89">
        <v>286290</v>
      </c>
      <c r="N1093" s="89">
        <v>335434</v>
      </c>
      <c r="O1093" s="89">
        <v>531384</v>
      </c>
      <c r="P1093" s="90">
        <v>1153108</v>
      </c>
      <c r="R1093" s="91"/>
    </row>
    <row r="1094" spans="1:18" ht="20.100000000000001" customHeight="1" x14ac:dyDescent="0.25">
      <c r="A1094" s="87">
        <v>5569</v>
      </c>
      <c r="B1094" s="87" t="s">
        <v>2723</v>
      </c>
      <c r="C1094" s="88" t="s">
        <v>20</v>
      </c>
      <c r="D1094" s="88"/>
      <c r="E1094" s="88"/>
      <c r="F1094" s="88"/>
      <c r="G1094" s="87" t="s">
        <v>2724</v>
      </c>
      <c r="H1094" s="87" t="s">
        <v>84</v>
      </c>
      <c r="I1094" s="87" t="s">
        <v>2714</v>
      </c>
      <c r="J1094" s="87" t="s">
        <v>693</v>
      </c>
      <c r="K1094" s="87" t="s">
        <v>549</v>
      </c>
      <c r="L1094" s="87" t="s">
        <v>638</v>
      </c>
      <c r="M1094" s="89">
        <v>1058742</v>
      </c>
      <c r="N1094" s="89">
        <v>1344434</v>
      </c>
      <c r="O1094" s="89">
        <v>2028868</v>
      </c>
      <c r="P1094" s="90">
        <v>4432044</v>
      </c>
      <c r="R1094" s="91"/>
    </row>
    <row r="1095" spans="1:18" ht="20.100000000000001" customHeight="1" x14ac:dyDescent="0.25">
      <c r="A1095" s="87">
        <v>5292</v>
      </c>
      <c r="B1095" s="87" t="s">
        <v>2725</v>
      </c>
      <c r="C1095" s="88" t="s">
        <v>20</v>
      </c>
      <c r="D1095" s="88"/>
      <c r="E1095" s="88"/>
      <c r="F1095" s="88"/>
      <c r="G1095" s="87" t="s">
        <v>2726</v>
      </c>
      <c r="H1095" s="87" t="s">
        <v>84</v>
      </c>
      <c r="I1095" s="87" t="s">
        <v>2714</v>
      </c>
      <c r="J1095" s="87" t="s">
        <v>548</v>
      </c>
      <c r="K1095" s="87" t="s">
        <v>549</v>
      </c>
      <c r="L1095" s="87" t="s">
        <v>638</v>
      </c>
      <c r="M1095" s="89">
        <v>34256</v>
      </c>
      <c r="N1095" s="89">
        <v>29862</v>
      </c>
      <c r="O1095" s="89">
        <v>49936</v>
      </c>
      <c r="P1095" s="90">
        <v>114054</v>
      </c>
      <c r="R1095" s="91"/>
    </row>
    <row r="1096" spans="1:18" ht="20.100000000000001" customHeight="1" x14ac:dyDescent="0.25">
      <c r="A1096" s="87">
        <v>5290</v>
      </c>
      <c r="B1096" s="87" t="s">
        <v>2727</v>
      </c>
      <c r="C1096" s="88" t="s">
        <v>20</v>
      </c>
      <c r="D1096" s="88"/>
      <c r="E1096" s="88"/>
      <c r="F1096" s="88"/>
      <c r="G1096" s="87" t="s">
        <v>2728</v>
      </c>
      <c r="H1096" s="87" t="s">
        <v>84</v>
      </c>
      <c r="I1096" s="87" t="s">
        <v>2714</v>
      </c>
      <c r="J1096" s="87" t="s">
        <v>548</v>
      </c>
      <c r="K1096" s="87" t="s">
        <v>549</v>
      </c>
      <c r="L1096" s="87" t="s">
        <v>638</v>
      </c>
      <c r="M1096" s="89">
        <v>53354</v>
      </c>
      <c r="N1096" s="89">
        <v>46502</v>
      </c>
      <c r="O1096" s="89">
        <v>83424</v>
      </c>
      <c r="P1096" s="90">
        <v>183280</v>
      </c>
      <c r="R1096" s="91"/>
    </row>
    <row r="1097" spans="1:18" ht="20.100000000000001" customHeight="1" x14ac:dyDescent="0.25">
      <c r="A1097" s="87">
        <v>5389</v>
      </c>
      <c r="B1097" s="87" t="s">
        <v>2729</v>
      </c>
      <c r="C1097" s="88" t="s">
        <v>20</v>
      </c>
      <c r="D1097" s="88"/>
      <c r="E1097" s="88"/>
      <c r="F1097" s="88"/>
      <c r="G1097" s="87" t="s">
        <v>2730</v>
      </c>
      <c r="H1097" s="87" t="s">
        <v>84</v>
      </c>
      <c r="I1097" s="87" t="s">
        <v>2714</v>
      </c>
      <c r="J1097" s="87" t="s">
        <v>548</v>
      </c>
      <c r="K1097" s="87" t="s">
        <v>549</v>
      </c>
      <c r="L1097" s="87" t="s">
        <v>638</v>
      </c>
      <c r="M1097" s="89">
        <v>247378</v>
      </c>
      <c r="N1097" s="89">
        <v>229672</v>
      </c>
      <c r="O1097" s="89">
        <v>551068</v>
      </c>
      <c r="P1097" s="90">
        <v>1028118</v>
      </c>
      <c r="R1097" s="91"/>
    </row>
    <row r="1098" spans="1:18" ht="20.100000000000001" customHeight="1" x14ac:dyDescent="0.25">
      <c r="A1098" s="87">
        <v>5578</v>
      </c>
      <c r="B1098" s="87" t="s">
        <v>2731</v>
      </c>
      <c r="C1098" s="88" t="s">
        <v>20</v>
      </c>
      <c r="D1098" s="88"/>
      <c r="E1098" s="88"/>
      <c r="F1098" s="88"/>
      <c r="G1098" s="87" t="s">
        <v>2732</v>
      </c>
      <c r="H1098" s="87" t="s">
        <v>84</v>
      </c>
      <c r="I1098" s="87" t="s">
        <v>2714</v>
      </c>
      <c r="J1098" s="87" t="s">
        <v>693</v>
      </c>
      <c r="K1098" s="87" t="s">
        <v>549</v>
      </c>
      <c r="L1098" s="87" t="s">
        <v>638</v>
      </c>
      <c r="M1098" s="89">
        <v>4781606</v>
      </c>
      <c r="N1098" s="89">
        <v>6709308</v>
      </c>
      <c r="O1098" s="89">
        <v>8658636</v>
      </c>
      <c r="P1098" s="90">
        <v>20149550</v>
      </c>
      <c r="R1098" s="91"/>
    </row>
    <row r="1099" spans="1:18" ht="20.100000000000001" customHeight="1" x14ac:dyDescent="0.25">
      <c r="A1099" s="87">
        <v>5612</v>
      </c>
      <c r="B1099" s="87" t="s">
        <v>2733</v>
      </c>
      <c r="C1099" s="88" t="s">
        <v>20</v>
      </c>
      <c r="D1099" s="88"/>
      <c r="E1099" s="88"/>
      <c r="F1099" s="88"/>
      <c r="G1099" s="87" t="s">
        <v>2734</v>
      </c>
      <c r="H1099" s="87" t="s">
        <v>84</v>
      </c>
      <c r="I1099" s="87" t="s">
        <v>2714</v>
      </c>
      <c r="J1099" s="87" t="s">
        <v>548</v>
      </c>
      <c r="K1099" s="87" t="s">
        <v>549</v>
      </c>
      <c r="L1099" s="87" t="s">
        <v>638</v>
      </c>
      <c r="M1099" s="89">
        <v>86186</v>
      </c>
      <c r="N1099" s="89">
        <v>63844</v>
      </c>
      <c r="O1099" s="89">
        <v>140248</v>
      </c>
      <c r="P1099" s="90">
        <v>290278</v>
      </c>
      <c r="R1099" s="91"/>
    </row>
    <row r="1100" spans="1:18" ht="20.100000000000001" customHeight="1" x14ac:dyDescent="0.25">
      <c r="A1100" s="87">
        <v>5821</v>
      </c>
      <c r="B1100" s="87" t="s">
        <v>2735</v>
      </c>
      <c r="C1100" s="88"/>
      <c r="D1100" s="88"/>
      <c r="E1100" s="88"/>
      <c r="F1100" s="88" t="s">
        <v>57</v>
      </c>
      <c r="G1100" s="87" t="s">
        <v>2736</v>
      </c>
      <c r="H1100" s="87" t="s">
        <v>187</v>
      </c>
      <c r="I1100" s="87" t="s">
        <v>387</v>
      </c>
      <c r="J1100" s="87" t="s">
        <v>696</v>
      </c>
      <c r="K1100" s="87" t="s">
        <v>549</v>
      </c>
      <c r="L1100" s="87" t="s">
        <v>549</v>
      </c>
      <c r="M1100" s="89">
        <v>922</v>
      </c>
      <c r="N1100" s="89">
        <v>12064</v>
      </c>
      <c r="O1100" s="89">
        <v>536</v>
      </c>
      <c r="P1100" s="90">
        <v>13522</v>
      </c>
      <c r="R1100" s="91"/>
    </row>
    <row r="1101" spans="1:18" ht="20.100000000000001" customHeight="1" x14ac:dyDescent="0.25">
      <c r="A1101" s="87">
        <v>5754</v>
      </c>
      <c r="B1101" s="87" t="s">
        <v>2737</v>
      </c>
      <c r="C1101" s="88"/>
      <c r="D1101" s="88"/>
      <c r="E1101" s="88"/>
      <c r="F1101" s="88" t="s">
        <v>57</v>
      </c>
      <c r="G1101" s="87" t="s">
        <v>2738</v>
      </c>
      <c r="H1101" s="87" t="s">
        <v>187</v>
      </c>
      <c r="I1101" s="87" t="s">
        <v>387</v>
      </c>
      <c r="J1101" s="87" t="s">
        <v>696</v>
      </c>
      <c r="K1101" s="87" t="s">
        <v>549</v>
      </c>
      <c r="L1101" s="87" t="s">
        <v>549</v>
      </c>
      <c r="M1101" s="89">
        <v>5822</v>
      </c>
      <c r="N1101" s="89">
        <v>45896</v>
      </c>
      <c r="O1101" s="89">
        <v>6672</v>
      </c>
      <c r="P1101" s="90">
        <v>58390</v>
      </c>
      <c r="R1101" s="91"/>
    </row>
    <row r="1102" spans="1:18" ht="20.100000000000001" customHeight="1" x14ac:dyDescent="0.25">
      <c r="A1102" s="87">
        <v>5822</v>
      </c>
      <c r="B1102" s="87" t="s">
        <v>2739</v>
      </c>
      <c r="C1102" s="88"/>
      <c r="D1102" s="88"/>
      <c r="E1102" s="88"/>
      <c r="F1102" s="88" t="s">
        <v>57</v>
      </c>
      <c r="G1102" s="87" t="s">
        <v>2740</v>
      </c>
      <c r="H1102" s="87" t="s">
        <v>187</v>
      </c>
      <c r="I1102" s="87" t="s">
        <v>387</v>
      </c>
      <c r="J1102" s="87" t="s">
        <v>696</v>
      </c>
      <c r="K1102" s="87" t="s">
        <v>549</v>
      </c>
      <c r="L1102" s="87" t="s">
        <v>549</v>
      </c>
      <c r="M1102" s="89">
        <v>1544</v>
      </c>
      <c r="N1102" s="89">
        <v>21516</v>
      </c>
      <c r="O1102" s="89">
        <v>5842</v>
      </c>
      <c r="P1102" s="90">
        <v>28902</v>
      </c>
      <c r="R1102" s="91"/>
    </row>
    <row r="1103" spans="1:18" ht="20.100000000000001" customHeight="1" x14ac:dyDescent="0.25">
      <c r="A1103" s="87">
        <v>5824</v>
      </c>
      <c r="B1103" s="87" t="s">
        <v>2741</v>
      </c>
      <c r="C1103" s="88"/>
      <c r="D1103" s="88"/>
      <c r="E1103" s="88"/>
      <c r="F1103" s="88" t="s">
        <v>57</v>
      </c>
      <c r="G1103" s="87" t="s">
        <v>2742</v>
      </c>
      <c r="H1103" s="87" t="s">
        <v>187</v>
      </c>
      <c r="I1103" s="87" t="s">
        <v>387</v>
      </c>
      <c r="J1103" s="87" t="s">
        <v>696</v>
      </c>
      <c r="K1103" s="87" t="s">
        <v>549</v>
      </c>
      <c r="L1103" s="87" t="s">
        <v>549</v>
      </c>
      <c r="M1103" s="89">
        <v>156</v>
      </c>
      <c r="N1103" s="89">
        <v>1466</v>
      </c>
      <c r="O1103" s="89">
        <v>640</v>
      </c>
      <c r="P1103" s="90">
        <v>2262</v>
      </c>
      <c r="R1103" s="91"/>
    </row>
    <row r="1104" spans="1:18" ht="20.100000000000001" customHeight="1" x14ac:dyDescent="0.25">
      <c r="A1104" s="87">
        <v>5825</v>
      </c>
      <c r="B1104" s="87" t="s">
        <v>2743</v>
      </c>
      <c r="C1104" s="88"/>
      <c r="D1104" s="88"/>
      <c r="E1104" s="88"/>
      <c r="F1104" s="88" t="s">
        <v>57</v>
      </c>
      <c r="G1104" s="87" t="s">
        <v>2744</v>
      </c>
      <c r="H1104" s="87" t="s">
        <v>187</v>
      </c>
      <c r="I1104" s="87" t="s">
        <v>387</v>
      </c>
      <c r="J1104" s="87" t="s">
        <v>696</v>
      </c>
      <c r="K1104" s="87" t="s">
        <v>549</v>
      </c>
      <c r="L1104" s="87" t="s">
        <v>549</v>
      </c>
      <c r="M1104" s="89">
        <v>1020</v>
      </c>
      <c r="N1104" s="89">
        <v>9208</v>
      </c>
      <c r="O1104" s="89">
        <v>2982</v>
      </c>
      <c r="P1104" s="90">
        <v>13210</v>
      </c>
      <c r="R1104" s="91"/>
    </row>
    <row r="1105" spans="1:18" ht="20.100000000000001" customHeight="1" x14ac:dyDescent="0.25">
      <c r="A1105" s="87">
        <v>5828</v>
      </c>
      <c r="B1105" s="87" t="s">
        <v>2745</v>
      </c>
      <c r="C1105" s="88"/>
      <c r="D1105" s="88"/>
      <c r="E1105" s="88"/>
      <c r="F1105" s="88" t="s">
        <v>57</v>
      </c>
      <c r="G1105" s="87" t="s">
        <v>2746</v>
      </c>
      <c r="H1105" s="87" t="s">
        <v>187</v>
      </c>
      <c r="I1105" s="87" t="s">
        <v>387</v>
      </c>
      <c r="J1105" s="87" t="s">
        <v>696</v>
      </c>
      <c r="K1105" s="87" t="s">
        <v>549</v>
      </c>
      <c r="L1105" s="87" t="s">
        <v>549</v>
      </c>
      <c r="M1105" s="89">
        <v>646</v>
      </c>
      <c r="N1105" s="89">
        <v>1804</v>
      </c>
      <c r="O1105" s="89">
        <v>490</v>
      </c>
      <c r="P1105" s="90">
        <v>2940</v>
      </c>
      <c r="R1105" s="91"/>
    </row>
    <row r="1106" spans="1:18" ht="20.100000000000001" customHeight="1" x14ac:dyDescent="0.25">
      <c r="A1106" s="87">
        <v>3474</v>
      </c>
      <c r="B1106" s="87" t="s">
        <v>2747</v>
      </c>
      <c r="C1106" s="88"/>
      <c r="D1106" s="88"/>
      <c r="E1106" s="88"/>
      <c r="F1106" s="88" t="s">
        <v>57</v>
      </c>
      <c r="G1106" s="87" t="s">
        <v>2748</v>
      </c>
      <c r="H1106" s="87" t="s">
        <v>187</v>
      </c>
      <c r="I1106" s="87" t="s">
        <v>387</v>
      </c>
      <c r="J1106" s="87" t="s">
        <v>696</v>
      </c>
      <c r="K1106" s="87" t="s">
        <v>549</v>
      </c>
      <c r="L1106" s="87" t="s">
        <v>549</v>
      </c>
      <c r="M1106" s="89">
        <v>66932</v>
      </c>
      <c r="N1106" s="89">
        <v>375874</v>
      </c>
      <c r="O1106" s="89">
        <v>49936</v>
      </c>
      <c r="P1106" s="90">
        <v>492742</v>
      </c>
      <c r="R1106" s="91"/>
    </row>
    <row r="1107" spans="1:18" ht="20.100000000000001" customHeight="1" x14ac:dyDescent="0.25">
      <c r="A1107" s="87">
        <v>5827</v>
      </c>
      <c r="B1107" s="87" t="s">
        <v>2749</v>
      </c>
      <c r="C1107" s="88"/>
      <c r="D1107" s="88"/>
      <c r="E1107" s="88"/>
      <c r="F1107" s="88" t="s">
        <v>57</v>
      </c>
      <c r="G1107" s="87" t="s">
        <v>2750</v>
      </c>
      <c r="H1107" s="87" t="s">
        <v>187</v>
      </c>
      <c r="I1107" s="87" t="s">
        <v>387</v>
      </c>
      <c r="J1107" s="87" t="s">
        <v>696</v>
      </c>
      <c r="K1107" s="87" t="s">
        <v>549</v>
      </c>
      <c r="L1107" s="87" t="s">
        <v>549</v>
      </c>
      <c r="M1107" s="89">
        <v>3024</v>
      </c>
      <c r="N1107" s="89">
        <v>12868</v>
      </c>
      <c r="O1107" s="89">
        <v>2688</v>
      </c>
      <c r="P1107" s="90">
        <v>18580</v>
      </c>
      <c r="R1107" s="91"/>
    </row>
    <row r="1108" spans="1:18" ht="20.100000000000001" customHeight="1" x14ac:dyDescent="0.25">
      <c r="A1108" s="87">
        <v>7349</v>
      </c>
      <c r="B1108" s="87" t="s">
        <v>2751</v>
      </c>
      <c r="C1108" s="88"/>
      <c r="D1108" s="88"/>
      <c r="E1108" s="88"/>
      <c r="F1108" s="88" t="s">
        <v>57</v>
      </c>
      <c r="G1108" s="87" t="s">
        <v>2752</v>
      </c>
      <c r="H1108" s="87" t="s">
        <v>632</v>
      </c>
      <c r="I1108" s="87" t="s">
        <v>405</v>
      </c>
      <c r="J1108" s="87" t="s">
        <v>633</v>
      </c>
      <c r="K1108" s="87" t="s">
        <v>549</v>
      </c>
      <c r="L1108" s="87" t="s">
        <v>549</v>
      </c>
      <c r="M1108" s="89">
        <v>25444</v>
      </c>
      <c r="N1108" s="89">
        <v>24614</v>
      </c>
      <c r="O1108" s="89">
        <v>21508</v>
      </c>
      <c r="P1108" s="90">
        <v>71566</v>
      </c>
      <c r="R1108" s="91"/>
    </row>
    <row r="1109" spans="1:18" ht="20.100000000000001" customHeight="1" x14ac:dyDescent="0.25">
      <c r="A1109" s="87">
        <v>7354</v>
      </c>
      <c r="B1109" s="87" t="s">
        <v>2753</v>
      </c>
      <c r="C1109" s="88"/>
      <c r="D1109" s="88"/>
      <c r="E1109" s="88"/>
      <c r="F1109" s="88" t="s">
        <v>57</v>
      </c>
      <c r="G1109" s="87" t="s">
        <v>2754</v>
      </c>
      <c r="H1109" s="87" t="s">
        <v>632</v>
      </c>
      <c r="I1109" s="87" t="s">
        <v>405</v>
      </c>
      <c r="J1109" s="87" t="s">
        <v>633</v>
      </c>
      <c r="K1109" s="87" t="s">
        <v>549</v>
      </c>
      <c r="L1109" s="87" t="s">
        <v>549</v>
      </c>
      <c r="M1109" s="89">
        <v>35758</v>
      </c>
      <c r="N1109" s="89">
        <v>30266</v>
      </c>
      <c r="O1109" s="89">
        <v>25682</v>
      </c>
      <c r="P1109" s="90">
        <v>91706</v>
      </c>
      <c r="R1109" s="91"/>
    </row>
    <row r="1110" spans="1:18" ht="20.100000000000001" customHeight="1" x14ac:dyDescent="0.25">
      <c r="A1110" s="87">
        <v>7355</v>
      </c>
      <c r="B1110" s="87" t="s">
        <v>2755</v>
      </c>
      <c r="C1110" s="88"/>
      <c r="D1110" s="88"/>
      <c r="E1110" s="88"/>
      <c r="F1110" s="88" t="s">
        <v>57</v>
      </c>
      <c r="G1110" s="87" t="s">
        <v>2756</v>
      </c>
      <c r="H1110" s="87" t="s">
        <v>632</v>
      </c>
      <c r="I1110" s="87" t="s">
        <v>405</v>
      </c>
      <c r="J1110" s="87" t="s">
        <v>633</v>
      </c>
      <c r="K1110" s="87" t="s">
        <v>549</v>
      </c>
      <c r="L1110" s="87" t="s">
        <v>549</v>
      </c>
      <c r="M1110" s="89">
        <v>210774</v>
      </c>
      <c r="N1110" s="89">
        <v>356046</v>
      </c>
      <c r="O1110" s="89">
        <v>384576</v>
      </c>
      <c r="P1110" s="90">
        <v>951396</v>
      </c>
      <c r="R1110" s="91"/>
    </row>
    <row r="1111" spans="1:18" ht="20.100000000000001" customHeight="1" x14ac:dyDescent="0.25">
      <c r="A1111" s="87">
        <v>7356</v>
      </c>
      <c r="B1111" s="87" t="s">
        <v>2757</v>
      </c>
      <c r="C1111" s="88"/>
      <c r="D1111" s="88"/>
      <c r="E1111" s="88"/>
      <c r="F1111" s="88" t="s">
        <v>57</v>
      </c>
      <c r="G1111" s="87" t="s">
        <v>2758</v>
      </c>
      <c r="H1111" s="87" t="s">
        <v>632</v>
      </c>
      <c r="I1111" s="87" t="s">
        <v>405</v>
      </c>
      <c r="J1111" s="87" t="s">
        <v>633</v>
      </c>
      <c r="K1111" s="87" t="s">
        <v>549</v>
      </c>
      <c r="L1111" s="87" t="s">
        <v>549</v>
      </c>
      <c r="M1111" s="89">
        <v>24350</v>
      </c>
      <c r="N1111" s="89">
        <v>22004</v>
      </c>
      <c r="O1111" s="89">
        <v>22904</v>
      </c>
      <c r="P1111" s="90">
        <v>69258</v>
      </c>
      <c r="R1111" s="91"/>
    </row>
    <row r="1112" spans="1:18" ht="20.100000000000001" customHeight="1" x14ac:dyDescent="0.25">
      <c r="A1112" s="87">
        <v>5492</v>
      </c>
      <c r="B1112" s="87" t="s">
        <v>2759</v>
      </c>
      <c r="C1112" s="88"/>
      <c r="D1112" s="88" t="s">
        <v>66</v>
      </c>
      <c r="E1112" s="88"/>
      <c r="F1112" s="88"/>
      <c r="G1112" s="87" t="s">
        <v>2760</v>
      </c>
      <c r="H1112" s="87" t="s">
        <v>106</v>
      </c>
      <c r="I1112" s="87" t="s">
        <v>193</v>
      </c>
      <c r="J1112" s="87" t="s">
        <v>548</v>
      </c>
      <c r="K1112" s="87" t="s">
        <v>549</v>
      </c>
      <c r="L1112" s="87" t="s">
        <v>549</v>
      </c>
      <c r="M1112" s="89">
        <v>22298</v>
      </c>
      <c r="N1112" s="89">
        <v>38984</v>
      </c>
      <c r="O1112" s="89">
        <v>66784</v>
      </c>
      <c r="P1112" s="90">
        <v>128066</v>
      </c>
      <c r="R1112" s="91"/>
    </row>
    <row r="1113" spans="1:18" ht="20.100000000000001" customHeight="1" x14ac:dyDescent="0.25">
      <c r="A1113" s="87">
        <v>5483</v>
      </c>
      <c r="B1113" s="87" t="s">
        <v>2761</v>
      </c>
      <c r="C1113" s="88"/>
      <c r="D1113" s="88" t="s">
        <v>66</v>
      </c>
      <c r="E1113" s="88"/>
      <c r="F1113" s="88"/>
      <c r="G1113" s="87" t="s">
        <v>2762</v>
      </c>
      <c r="H1113" s="87" t="s">
        <v>106</v>
      </c>
      <c r="I1113" s="87" t="s">
        <v>193</v>
      </c>
      <c r="J1113" s="87" t="s">
        <v>548</v>
      </c>
      <c r="K1113" s="87" t="s">
        <v>549</v>
      </c>
      <c r="L1113" s="87" t="s">
        <v>549</v>
      </c>
      <c r="M1113" s="89">
        <v>238224</v>
      </c>
      <c r="N1113" s="89">
        <v>633644</v>
      </c>
      <c r="O1113" s="89">
        <v>935700</v>
      </c>
      <c r="P1113" s="90">
        <v>1807568</v>
      </c>
      <c r="R1113" s="91"/>
    </row>
    <row r="1114" spans="1:18" ht="20.100000000000001" customHeight="1" x14ac:dyDescent="0.25">
      <c r="A1114" s="87">
        <v>5486</v>
      </c>
      <c r="B1114" s="87" t="s">
        <v>2763</v>
      </c>
      <c r="C1114" s="88"/>
      <c r="D1114" s="88" t="s">
        <v>66</v>
      </c>
      <c r="E1114" s="88"/>
      <c r="F1114" s="88"/>
      <c r="G1114" s="87" t="s">
        <v>2764</v>
      </c>
      <c r="H1114" s="87" t="s">
        <v>106</v>
      </c>
      <c r="I1114" s="87" t="s">
        <v>193</v>
      </c>
      <c r="J1114" s="87" t="s">
        <v>548</v>
      </c>
      <c r="K1114" s="87" t="s">
        <v>549</v>
      </c>
      <c r="L1114" s="87" t="s">
        <v>549</v>
      </c>
      <c r="M1114" s="89">
        <v>245498</v>
      </c>
      <c r="N1114" s="89">
        <v>417300</v>
      </c>
      <c r="O1114" s="89">
        <v>775084</v>
      </c>
      <c r="P1114" s="90">
        <v>1437882</v>
      </c>
      <c r="R1114" s="91"/>
    </row>
    <row r="1115" spans="1:18" ht="20.100000000000001" customHeight="1" x14ac:dyDescent="0.25">
      <c r="A1115" s="87">
        <v>5489</v>
      </c>
      <c r="B1115" s="87" t="s">
        <v>2765</v>
      </c>
      <c r="C1115" s="88"/>
      <c r="D1115" s="88" t="s">
        <v>66</v>
      </c>
      <c r="E1115" s="88"/>
      <c r="F1115" s="88"/>
      <c r="G1115" s="87" t="s">
        <v>2766</v>
      </c>
      <c r="H1115" s="87" t="s">
        <v>106</v>
      </c>
      <c r="I1115" s="87" t="s">
        <v>193</v>
      </c>
      <c r="J1115" s="87" t="s">
        <v>548</v>
      </c>
      <c r="K1115" s="87" t="s">
        <v>549</v>
      </c>
      <c r="L1115" s="87" t="s">
        <v>549</v>
      </c>
      <c r="M1115" s="89">
        <v>162782</v>
      </c>
      <c r="N1115" s="89">
        <v>386710</v>
      </c>
      <c r="O1115" s="89">
        <v>739742</v>
      </c>
      <c r="P1115" s="90">
        <v>1289234</v>
      </c>
      <c r="R1115" s="91"/>
    </row>
    <row r="1116" spans="1:18" ht="20.100000000000001" customHeight="1" x14ac:dyDescent="0.25">
      <c r="A1116" s="87">
        <v>5490</v>
      </c>
      <c r="B1116" s="87" t="s">
        <v>2767</v>
      </c>
      <c r="C1116" s="88"/>
      <c r="D1116" s="88" t="s">
        <v>66</v>
      </c>
      <c r="E1116" s="88"/>
      <c r="F1116" s="88"/>
      <c r="G1116" s="87" t="s">
        <v>2768</v>
      </c>
      <c r="H1116" s="87" t="s">
        <v>106</v>
      </c>
      <c r="I1116" s="87" t="s">
        <v>193</v>
      </c>
      <c r="J1116" s="87" t="s">
        <v>548</v>
      </c>
      <c r="K1116" s="87" t="s">
        <v>549</v>
      </c>
      <c r="L1116" s="87" t="s">
        <v>549</v>
      </c>
      <c r="M1116" s="89">
        <v>587246</v>
      </c>
      <c r="N1116" s="89">
        <v>1346486</v>
      </c>
      <c r="O1116" s="89">
        <v>2268806</v>
      </c>
      <c r="P1116" s="90">
        <v>4202538</v>
      </c>
      <c r="R1116" s="91"/>
    </row>
    <row r="1117" spans="1:18" ht="20.100000000000001" customHeight="1" x14ac:dyDescent="0.25">
      <c r="A1117" s="87">
        <v>5341</v>
      </c>
      <c r="B1117" s="87" t="s">
        <v>2769</v>
      </c>
      <c r="C1117" s="88"/>
      <c r="D1117" s="88" t="s">
        <v>66</v>
      </c>
      <c r="E1117" s="88"/>
      <c r="F1117" s="88"/>
      <c r="G1117" s="87" t="s">
        <v>2770</v>
      </c>
      <c r="H1117" s="87" t="s">
        <v>106</v>
      </c>
      <c r="I1117" s="87" t="s">
        <v>193</v>
      </c>
      <c r="J1117" s="87" t="s">
        <v>548</v>
      </c>
      <c r="K1117" s="87" t="s">
        <v>549</v>
      </c>
      <c r="L1117" s="87" t="s">
        <v>549</v>
      </c>
      <c r="M1117" s="89">
        <v>72924</v>
      </c>
      <c r="N1117" s="89">
        <v>134326</v>
      </c>
      <c r="O1117" s="89">
        <v>212204</v>
      </c>
      <c r="P1117" s="90">
        <v>419454</v>
      </c>
      <c r="R1117" s="91"/>
    </row>
    <row r="1118" spans="1:18" ht="20.100000000000001" customHeight="1" x14ac:dyDescent="0.25">
      <c r="A1118" s="87">
        <v>9507</v>
      </c>
      <c r="B1118" s="87" t="s">
        <v>2771</v>
      </c>
      <c r="C1118" s="88"/>
      <c r="D1118" s="88" t="s">
        <v>66</v>
      </c>
      <c r="E1118" s="88"/>
      <c r="F1118" s="88"/>
      <c r="G1118" s="87" t="s">
        <v>2772</v>
      </c>
      <c r="H1118" s="87" t="s">
        <v>102</v>
      </c>
      <c r="I1118" s="87" t="s">
        <v>252</v>
      </c>
      <c r="J1118" s="87" t="s">
        <v>558</v>
      </c>
      <c r="K1118" s="87" t="s">
        <v>549</v>
      </c>
      <c r="L1118" s="87" t="s">
        <v>549</v>
      </c>
      <c r="M1118" s="89">
        <v>17264</v>
      </c>
      <c r="N1118" s="89">
        <v>10544</v>
      </c>
      <c r="O1118" s="89">
        <v>3594</v>
      </c>
      <c r="P1118" s="90">
        <v>31402</v>
      </c>
      <c r="R1118" s="91"/>
    </row>
    <row r="1119" spans="1:18" ht="20.100000000000001" customHeight="1" x14ac:dyDescent="0.25">
      <c r="A1119" s="87">
        <v>7929</v>
      </c>
      <c r="B1119" s="87" t="s">
        <v>2773</v>
      </c>
      <c r="C1119" s="88"/>
      <c r="D1119" s="88" t="s">
        <v>66</v>
      </c>
      <c r="E1119" s="88"/>
      <c r="F1119" s="88"/>
      <c r="G1119" s="87" t="s">
        <v>252</v>
      </c>
      <c r="H1119" s="87" t="s">
        <v>102</v>
      </c>
      <c r="I1119" s="87" t="s">
        <v>252</v>
      </c>
      <c r="J1119" s="87" t="s">
        <v>677</v>
      </c>
      <c r="K1119" s="87" t="s">
        <v>549</v>
      </c>
      <c r="L1119" s="87" t="s">
        <v>549</v>
      </c>
      <c r="M1119" s="89">
        <v>487738</v>
      </c>
      <c r="N1119" s="89">
        <v>681456</v>
      </c>
      <c r="O1119" s="89">
        <v>187088</v>
      </c>
      <c r="P1119" s="90">
        <v>1356282</v>
      </c>
      <c r="R1119" s="91"/>
    </row>
    <row r="1120" spans="1:18" ht="20.100000000000001" customHeight="1" x14ac:dyDescent="0.25">
      <c r="A1120" s="87">
        <v>1360</v>
      </c>
      <c r="B1120" s="87" t="s">
        <v>2774</v>
      </c>
      <c r="C1120" s="88"/>
      <c r="D1120" s="88" t="s">
        <v>66</v>
      </c>
      <c r="E1120" s="88"/>
      <c r="F1120" s="88"/>
      <c r="G1120" s="87" t="s">
        <v>2775</v>
      </c>
      <c r="H1120" s="87" t="s">
        <v>106</v>
      </c>
      <c r="I1120" s="87" t="s">
        <v>196</v>
      </c>
      <c r="J1120" s="87" t="s">
        <v>623</v>
      </c>
      <c r="K1120" s="87" t="s">
        <v>549</v>
      </c>
      <c r="L1120" s="87" t="s">
        <v>549</v>
      </c>
      <c r="M1120" s="89">
        <v>144344</v>
      </c>
      <c r="N1120" s="89">
        <v>401768</v>
      </c>
      <c r="O1120" s="89">
        <v>535616</v>
      </c>
      <c r="P1120" s="90">
        <v>1081728</v>
      </c>
      <c r="R1120" s="91"/>
    </row>
    <row r="1121" spans="1:18" ht="20.100000000000001" customHeight="1" x14ac:dyDescent="0.25">
      <c r="A1121" s="87">
        <v>1381</v>
      </c>
      <c r="B1121" s="87" t="s">
        <v>2776</v>
      </c>
      <c r="C1121" s="88"/>
      <c r="D1121" s="88" t="s">
        <v>66</v>
      </c>
      <c r="E1121" s="88"/>
      <c r="F1121" s="88"/>
      <c r="G1121" s="87" t="s">
        <v>2777</v>
      </c>
      <c r="H1121" s="87" t="s">
        <v>106</v>
      </c>
      <c r="I1121" s="87" t="s">
        <v>196</v>
      </c>
      <c r="J1121" s="87" t="s">
        <v>623</v>
      </c>
      <c r="K1121" s="87" t="s">
        <v>549</v>
      </c>
      <c r="L1121" s="87" t="s">
        <v>549</v>
      </c>
      <c r="M1121" s="89">
        <v>6250</v>
      </c>
      <c r="N1121" s="89">
        <v>8046</v>
      </c>
      <c r="O1121" s="89">
        <v>26330</v>
      </c>
      <c r="P1121" s="90">
        <v>40626</v>
      </c>
      <c r="R1121" s="91"/>
    </row>
    <row r="1122" spans="1:18" ht="20.100000000000001" customHeight="1" x14ac:dyDescent="0.25">
      <c r="A1122" s="87">
        <v>1377</v>
      </c>
      <c r="B1122" s="87" t="s">
        <v>2778</v>
      </c>
      <c r="C1122" s="88"/>
      <c r="D1122" s="88" t="s">
        <v>66</v>
      </c>
      <c r="E1122" s="88"/>
      <c r="F1122" s="88"/>
      <c r="G1122" s="87" t="s">
        <v>2779</v>
      </c>
      <c r="H1122" s="87" t="s">
        <v>106</v>
      </c>
      <c r="I1122" s="87" t="s">
        <v>196</v>
      </c>
      <c r="J1122" s="87" t="s">
        <v>623</v>
      </c>
      <c r="K1122" s="87" t="s">
        <v>549</v>
      </c>
      <c r="L1122" s="87" t="s">
        <v>549</v>
      </c>
      <c r="M1122" s="89">
        <v>5080</v>
      </c>
      <c r="N1122" s="89">
        <v>9620</v>
      </c>
      <c r="O1122" s="89">
        <v>10274</v>
      </c>
      <c r="P1122" s="90">
        <v>24974</v>
      </c>
      <c r="R1122" s="91"/>
    </row>
    <row r="1123" spans="1:18" ht="20.100000000000001" customHeight="1" x14ac:dyDescent="0.25">
      <c r="A1123" s="87">
        <v>1378</v>
      </c>
      <c r="B1123" s="87" t="s">
        <v>2780</v>
      </c>
      <c r="C1123" s="88"/>
      <c r="D1123" s="88" t="s">
        <v>66</v>
      </c>
      <c r="E1123" s="88"/>
      <c r="F1123" s="88"/>
      <c r="G1123" s="87" t="s">
        <v>2781</v>
      </c>
      <c r="H1123" s="87" t="s">
        <v>106</v>
      </c>
      <c r="I1123" s="87" t="s">
        <v>196</v>
      </c>
      <c r="J1123" s="87" t="s">
        <v>623</v>
      </c>
      <c r="K1123" s="87" t="s">
        <v>549</v>
      </c>
      <c r="L1123" s="87" t="s">
        <v>549</v>
      </c>
      <c r="M1123" s="89">
        <v>1220966</v>
      </c>
      <c r="N1123" s="89">
        <v>3398572</v>
      </c>
      <c r="O1123" s="89">
        <v>2231786</v>
      </c>
      <c r="P1123" s="90">
        <v>6851324</v>
      </c>
      <c r="R1123" s="91"/>
    </row>
    <row r="1124" spans="1:18" ht="20.100000000000001" customHeight="1" x14ac:dyDescent="0.25">
      <c r="A1124" s="87">
        <v>1539</v>
      </c>
      <c r="B1124" s="87" t="s">
        <v>2782</v>
      </c>
      <c r="C1124" s="88"/>
      <c r="D1124" s="88" t="s">
        <v>66</v>
      </c>
      <c r="E1124" s="88"/>
      <c r="F1124" s="88"/>
      <c r="G1124" s="87" t="s">
        <v>2783</v>
      </c>
      <c r="H1124" s="87" t="s">
        <v>106</v>
      </c>
      <c r="I1124" s="87" t="s">
        <v>196</v>
      </c>
      <c r="J1124" s="87" t="s">
        <v>623</v>
      </c>
      <c r="K1124" s="87" t="s">
        <v>549</v>
      </c>
      <c r="L1124" s="87" t="s">
        <v>549</v>
      </c>
      <c r="M1124" s="89">
        <v>9918</v>
      </c>
      <c r="N1124" s="89">
        <v>15040</v>
      </c>
      <c r="O1124" s="89">
        <v>13984</v>
      </c>
      <c r="P1124" s="90">
        <v>38942</v>
      </c>
      <c r="R1124" s="91"/>
    </row>
    <row r="1125" spans="1:18" ht="20.100000000000001" customHeight="1" x14ac:dyDescent="0.25">
      <c r="A1125" s="87">
        <v>1364</v>
      </c>
      <c r="B1125" s="87" t="s">
        <v>2784</v>
      </c>
      <c r="C1125" s="88"/>
      <c r="D1125" s="88" t="s">
        <v>66</v>
      </c>
      <c r="E1125" s="88"/>
      <c r="F1125" s="88"/>
      <c r="G1125" s="87" t="s">
        <v>2785</v>
      </c>
      <c r="H1125" s="87" t="s">
        <v>106</v>
      </c>
      <c r="I1125" s="87" t="s">
        <v>196</v>
      </c>
      <c r="J1125" s="87" t="s">
        <v>623</v>
      </c>
      <c r="K1125" s="87" t="s">
        <v>549</v>
      </c>
      <c r="L1125" s="87" t="s">
        <v>549</v>
      </c>
      <c r="M1125" s="89">
        <v>65876</v>
      </c>
      <c r="N1125" s="89">
        <v>94656</v>
      </c>
      <c r="O1125" s="89">
        <v>305424</v>
      </c>
      <c r="P1125" s="90">
        <v>465956</v>
      </c>
      <c r="R1125" s="91"/>
    </row>
    <row r="1126" spans="1:18" ht="20.100000000000001" customHeight="1" x14ac:dyDescent="0.25">
      <c r="A1126" s="87">
        <v>5347</v>
      </c>
      <c r="B1126" s="87" t="s">
        <v>2786</v>
      </c>
      <c r="C1126" s="88"/>
      <c r="D1126" s="88"/>
      <c r="E1126" s="88" t="s">
        <v>601</v>
      </c>
      <c r="F1126" s="88" t="s">
        <v>57</v>
      </c>
      <c r="G1126" s="87" t="s">
        <v>2787</v>
      </c>
      <c r="H1126" s="87" t="s">
        <v>106</v>
      </c>
      <c r="I1126" s="87" t="s">
        <v>310</v>
      </c>
      <c r="J1126" s="87" t="s">
        <v>548</v>
      </c>
      <c r="K1126" s="87" t="s">
        <v>549</v>
      </c>
      <c r="L1126" s="87" t="s">
        <v>549</v>
      </c>
      <c r="M1126" s="89">
        <v>322744</v>
      </c>
      <c r="N1126" s="89">
        <v>354580</v>
      </c>
      <c r="O1126" s="89">
        <v>639960</v>
      </c>
      <c r="P1126" s="90">
        <v>1317284</v>
      </c>
      <c r="R1126" s="91"/>
    </row>
    <row r="1127" spans="1:18" ht="20.100000000000001" customHeight="1" x14ac:dyDescent="0.25">
      <c r="A1127" s="87">
        <v>5472</v>
      </c>
      <c r="B1127" s="87" t="s">
        <v>2788</v>
      </c>
      <c r="C1127" s="88"/>
      <c r="D1127" s="88"/>
      <c r="E1127" s="88" t="s">
        <v>601</v>
      </c>
      <c r="F1127" s="88" t="s">
        <v>57</v>
      </c>
      <c r="G1127" s="87" t="s">
        <v>2789</v>
      </c>
      <c r="H1127" s="87" t="s">
        <v>106</v>
      </c>
      <c r="I1127" s="87" t="s">
        <v>310</v>
      </c>
      <c r="J1127" s="87" t="s">
        <v>696</v>
      </c>
      <c r="K1127" s="87" t="s">
        <v>549</v>
      </c>
      <c r="L1127" s="87" t="s">
        <v>549</v>
      </c>
      <c r="M1127" s="89">
        <v>4036</v>
      </c>
      <c r="N1127" s="89">
        <v>5064</v>
      </c>
      <c r="O1127" s="89">
        <v>6132</v>
      </c>
      <c r="P1127" s="90">
        <v>15232</v>
      </c>
      <c r="R1127" s="91"/>
    </row>
    <row r="1128" spans="1:18" ht="20.100000000000001" customHeight="1" x14ac:dyDescent="0.25">
      <c r="A1128" s="87">
        <v>5626</v>
      </c>
      <c r="B1128" s="87" t="s">
        <v>2790</v>
      </c>
      <c r="C1128" s="88"/>
      <c r="D1128" s="88"/>
      <c r="E1128" s="88" t="s">
        <v>601</v>
      </c>
      <c r="F1128" s="88" t="s">
        <v>57</v>
      </c>
      <c r="G1128" s="87" t="s">
        <v>2791</v>
      </c>
      <c r="H1128" s="87" t="s">
        <v>106</v>
      </c>
      <c r="I1128" s="87" t="s">
        <v>310</v>
      </c>
      <c r="J1128" s="87" t="s">
        <v>693</v>
      </c>
      <c r="K1128" s="87" t="s">
        <v>549</v>
      </c>
      <c r="L1128" s="87" t="s">
        <v>549</v>
      </c>
      <c r="M1128" s="89">
        <v>96886</v>
      </c>
      <c r="N1128" s="89">
        <v>102010</v>
      </c>
      <c r="O1128" s="89">
        <v>132886</v>
      </c>
      <c r="P1128" s="90">
        <v>331782</v>
      </c>
      <c r="R1128" s="91"/>
    </row>
    <row r="1129" spans="1:18" ht="20.100000000000001" customHeight="1" x14ac:dyDescent="0.25">
      <c r="A1129" s="87">
        <v>5403</v>
      </c>
      <c r="B1129" s="87" t="s">
        <v>2792</v>
      </c>
      <c r="C1129" s="88"/>
      <c r="D1129" s="88"/>
      <c r="E1129" s="88" t="s">
        <v>601</v>
      </c>
      <c r="F1129" s="88" t="s">
        <v>57</v>
      </c>
      <c r="G1129" s="87" t="s">
        <v>2793</v>
      </c>
      <c r="H1129" s="87" t="s">
        <v>106</v>
      </c>
      <c r="I1129" s="87" t="s">
        <v>310</v>
      </c>
      <c r="J1129" s="87" t="s">
        <v>548</v>
      </c>
      <c r="K1129" s="87" t="s">
        <v>549</v>
      </c>
      <c r="L1129" s="87" t="s">
        <v>549</v>
      </c>
      <c r="M1129" s="89">
        <v>21068</v>
      </c>
      <c r="N1129" s="89">
        <v>46716</v>
      </c>
      <c r="O1129" s="89">
        <v>30070</v>
      </c>
      <c r="P1129" s="90">
        <v>97854</v>
      </c>
      <c r="R1129" s="91"/>
    </row>
    <row r="1130" spans="1:18" ht="20.100000000000001" customHeight="1" x14ac:dyDescent="0.25">
      <c r="A1130" s="87">
        <v>5412</v>
      </c>
      <c r="B1130" s="87" t="s">
        <v>2794</v>
      </c>
      <c r="C1130" s="88"/>
      <c r="D1130" s="88"/>
      <c r="E1130" s="88" t="s">
        <v>601</v>
      </c>
      <c r="F1130" s="88" t="s">
        <v>57</v>
      </c>
      <c r="G1130" s="87" t="s">
        <v>2795</v>
      </c>
      <c r="H1130" s="87" t="s">
        <v>106</v>
      </c>
      <c r="I1130" s="87" t="s">
        <v>310</v>
      </c>
      <c r="J1130" s="87" t="s">
        <v>696</v>
      </c>
      <c r="K1130" s="87" t="s">
        <v>549</v>
      </c>
      <c r="L1130" s="87" t="s">
        <v>549</v>
      </c>
      <c r="M1130" s="89">
        <v>93126.221915091795</v>
      </c>
      <c r="N1130" s="89">
        <v>159575.14478863083</v>
      </c>
      <c r="O1130" s="89">
        <v>146210.3352462218</v>
      </c>
      <c r="P1130" s="90">
        <v>398911.70194994443</v>
      </c>
      <c r="R1130" s="91"/>
    </row>
    <row r="1131" spans="1:18" ht="20.100000000000001" customHeight="1" x14ac:dyDescent="0.25">
      <c r="A1131" s="87">
        <v>5357</v>
      </c>
      <c r="B1131" s="87" t="s">
        <v>2796</v>
      </c>
      <c r="C1131" s="88"/>
      <c r="D1131" s="88"/>
      <c r="E1131" s="88" t="s">
        <v>601</v>
      </c>
      <c r="F1131" s="88" t="s">
        <v>57</v>
      </c>
      <c r="G1131" s="87" t="s">
        <v>2797</v>
      </c>
      <c r="H1131" s="87" t="s">
        <v>106</v>
      </c>
      <c r="I1131" s="87" t="s">
        <v>310</v>
      </c>
      <c r="J1131" s="87" t="s">
        <v>548</v>
      </c>
      <c r="K1131" s="87" t="s">
        <v>549</v>
      </c>
      <c r="L1131" s="87" t="s">
        <v>549</v>
      </c>
      <c r="M1131" s="89">
        <v>271147.6410179371</v>
      </c>
      <c r="N1131" s="89">
        <v>464621.27620707266</v>
      </c>
      <c r="O1131" s="89">
        <v>425708.10539915273</v>
      </c>
      <c r="P1131" s="90">
        <v>1161477.0226241625</v>
      </c>
      <c r="R1131" s="91"/>
    </row>
    <row r="1132" spans="1:18" ht="20.100000000000001" customHeight="1" x14ac:dyDescent="0.25">
      <c r="A1132" s="87">
        <v>5297</v>
      </c>
      <c r="B1132" s="87" t="s">
        <v>2798</v>
      </c>
      <c r="C1132" s="88"/>
      <c r="D1132" s="88"/>
      <c r="E1132" s="88" t="s">
        <v>601</v>
      </c>
      <c r="F1132" s="88" t="s">
        <v>57</v>
      </c>
      <c r="G1132" s="87" t="s">
        <v>2799</v>
      </c>
      <c r="H1132" s="87" t="s">
        <v>106</v>
      </c>
      <c r="I1132" s="87" t="s">
        <v>310</v>
      </c>
      <c r="J1132" s="87" t="s">
        <v>696</v>
      </c>
      <c r="K1132" s="87" t="s">
        <v>549</v>
      </c>
      <c r="L1132" s="87" t="s">
        <v>549</v>
      </c>
      <c r="M1132" s="89">
        <v>13072.137066971125</v>
      </c>
      <c r="N1132" s="89">
        <v>22399.579004296487</v>
      </c>
      <c r="O1132" s="89">
        <v>20523.559354625482</v>
      </c>
      <c r="P1132" s="90">
        <v>55995.275425893095</v>
      </c>
      <c r="R1132" s="91"/>
    </row>
    <row r="1133" spans="1:18" ht="20.100000000000001" customHeight="1" x14ac:dyDescent="0.25">
      <c r="A1133" s="87">
        <v>5308</v>
      </c>
      <c r="B1133" s="87" t="s">
        <v>2800</v>
      </c>
      <c r="C1133" s="88"/>
      <c r="D1133" s="88"/>
      <c r="E1133" s="88" t="s">
        <v>601</v>
      </c>
      <c r="F1133" s="88" t="s">
        <v>57</v>
      </c>
      <c r="G1133" s="87" t="s">
        <v>2801</v>
      </c>
      <c r="H1133" s="87" t="s">
        <v>106</v>
      </c>
      <c r="I1133" s="87" t="s">
        <v>310</v>
      </c>
      <c r="J1133" s="87" t="s">
        <v>548</v>
      </c>
      <c r="K1133" s="87" t="s">
        <v>549</v>
      </c>
      <c r="L1133" s="87" t="s">
        <v>549</v>
      </c>
      <c r="M1133" s="89">
        <v>11210</v>
      </c>
      <c r="N1133" s="89">
        <v>15540</v>
      </c>
      <c r="O1133" s="89">
        <v>27846</v>
      </c>
      <c r="P1133" s="90">
        <v>54596</v>
      </c>
      <c r="R1133" s="91"/>
    </row>
    <row r="1134" spans="1:18" ht="20.100000000000001" customHeight="1" x14ac:dyDescent="0.25">
      <c r="A1134" s="87">
        <v>5368</v>
      </c>
      <c r="B1134" s="87" t="s">
        <v>2802</v>
      </c>
      <c r="C1134" s="88"/>
      <c r="D1134" s="88"/>
      <c r="E1134" s="88" t="s">
        <v>601</v>
      </c>
      <c r="F1134" s="88" t="s">
        <v>57</v>
      </c>
      <c r="G1134" s="87" t="s">
        <v>2803</v>
      </c>
      <c r="H1134" s="87" t="s">
        <v>106</v>
      </c>
      <c r="I1134" s="87" t="s">
        <v>310</v>
      </c>
      <c r="J1134" s="87" t="s">
        <v>548</v>
      </c>
      <c r="K1134" s="87" t="s">
        <v>549</v>
      </c>
      <c r="L1134" s="87" t="s">
        <v>549</v>
      </c>
      <c r="M1134" s="89">
        <v>606686</v>
      </c>
      <c r="N1134" s="89">
        <v>506482</v>
      </c>
      <c r="O1134" s="89">
        <v>913348</v>
      </c>
      <c r="P1134" s="90">
        <v>2026516</v>
      </c>
      <c r="R1134" s="91"/>
    </row>
    <row r="1135" spans="1:18" ht="20.100000000000001" customHeight="1" x14ac:dyDescent="0.25">
      <c r="A1135" s="87">
        <v>5310</v>
      </c>
      <c r="B1135" s="87" t="s">
        <v>2804</v>
      </c>
      <c r="C1135" s="88"/>
      <c r="D1135" s="88"/>
      <c r="E1135" s="88" t="s">
        <v>601</v>
      </c>
      <c r="F1135" s="88" t="s">
        <v>57</v>
      </c>
      <c r="G1135" s="87" t="s">
        <v>2805</v>
      </c>
      <c r="H1135" s="87" t="s">
        <v>106</v>
      </c>
      <c r="I1135" s="87" t="s">
        <v>310</v>
      </c>
      <c r="J1135" s="87" t="s">
        <v>548</v>
      </c>
      <c r="K1135" s="87" t="s">
        <v>549</v>
      </c>
      <c r="L1135" s="87" t="s">
        <v>549</v>
      </c>
      <c r="M1135" s="89">
        <v>10242</v>
      </c>
      <c r="N1135" s="89">
        <v>7872</v>
      </c>
      <c r="O1135" s="89">
        <v>14566</v>
      </c>
      <c r="P1135" s="90">
        <v>32680</v>
      </c>
      <c r="R1135" s="91"/>
    </row>
    <row r="1136" spans="1:18" ht="20.100000000000001" customHeight="1" x14ac:dyDescent="0.25">
      <c r="A1136" s="87">
        <v>5906</v>
      </c>
      <c r="B1136" s="87" t="s">
        <v>2806</v>
      </c>
      <c r="C1136" s="88"/>
      <c r="D1136" s="88"/>
      <c r="E1136" s="88" t="s">
        <v>601</v>
      </c>
      <c r="F1136" s="88" t="s">
        <v>57</v>
      </c>
      <c r="G1136" s="87" t="s">
        <v>2807</v>
      </c>
      <c r="H1136" s="87" t="s">
        <v>106</v>
      </c>
      <c r="I1136" s="87" t="s">
        <v>299</v>
      </c>
      <c r="J1136" s="87" t="s">
        <v>693</v>
      </c>
      <c r="K1136" s="87" t="s">
        <v>549</v>
      </c>
      <c r="L1136" s="87" t="s">
        <v>549</v>
      </c>
      <c r="M1136" s="89">
        <v>32092</v>
      </c>
      <c r="N1136" s="89">
        <v>44730</v>
      </c>
      <c r="O1136" s="89">
        <v>54770</v>
      </c>
      <c r="P1136" s="90">
        <v>131592</v>
      </c>
      <c r="R1136" s="91"/>
    </row>
    <row r="1137" spans="1:18" ht="20.100000000000001" customHeight="1" x14ac:dyDescent="0.25">
      <c r="A1137" s="87">
        <v>5890</v>
      </c>
      <c r="B1137" s="87" t="s">
        <v>2808</v>
      </c>
      <c r="C1137" s="88"/>
      <c r="D1137" s="88"/>
      <c r="E1137" s="88" t="s">
        <v>601</v>
      </c>
      <c r="F1137" s="88" t="s">
        <v>57</v>
      </c>
      <c r="G1137" s="87" t="s">
        <v>2809</v>
      </c>
      <c r="H1137" s="87" t="s">
        <v>106</v>
      </c>
      <c r="I1137" s="87" t="s">
        <v>299</v>
      </c>
      <c r="J1137" s="87" t="s">
        <v>693</v>
      </c>
      <c r="K1137" s="87" t="s">
        <v>549</v>
      </c>
      <c r="L1137" s="87" t="s">
        <v>549</v>
      </c>
      <c r="M1137" s="89">
        <v>2548</v>
      </c>
      <c r="N1137" s="89">
        <v>4930</v>
      </c>
      <c r="O1137" s="89">
        <v>1380</v>
      </c>
      <c r="P1137" s="90">
        <v>8858</v>
      </c>
      <c r="R1137" s="91"/>
    </row>
    <row r="1138" spans="1:18" ht="20.100000000000001" customHeight="1" x14ac:dyDescent="0.25">
      <c r="A1138" s="87">
        <v>5886</v>
      </c>
      <c r="B1138" s="87" t="s">
        <v>2810</v>
      </c>
      <c r="C1138" s="88"/>
      <c r="D1138" s="88"/>
      <c r="E1138" s="88" t="s">
        <v>601</v>
      </c>
      <c r="F1138" s="88" t="s">
        <v>57</v>
      </c>
      <c r="G1138" s="87" t="s">
        <v>2811</v>
      </c>
      <c r="H1138" s="87" t="s">
        <v>106</v>
      </c>
      <c r="I1138" s="87" t="s">
        <v>299</v>
      </c>
      <c r="J1138" s="87" t="s">
        <v>693</v>
      </c>
      <c r="K1138" s="87" t="s">
        <v>549</v>
      </c>
      <c r="L1138" s="87" t="s">
        <v>549</v>
      </c>
      <c r="M1138" s="89">
        <v>179764</v>
      </c>
      <c r="N1138" s="89">
        <v>403478</v>
      </c>
      <c r="O1138" s="89">
        <v>375660</v>
      </c>
      <c r="P1138" s="90">
        <v>958902</v>
      </c>
      <c r="R1138" s="91"/>
    </row>
    <row r="1139" spans="1:18" ht="20.100000000000001" customHeight="1" x14ac:dyDescent="0.25">
      <c r="A1139" s="87">
        <v>5880</v>
      </c>
      <c r="B1139" s="87" t="s">
        <v>2812</v>
      </c>
      <c r="C1139" s="88"/>
      <c r="D1139" s="88"/>
      <c r="E1139" s="88" t="s">
        <v>601</v>
      </c>
      <c r="F1139" s="88" t="s">
        <v>57</v>
      </c>
      <c r="G1139" s="87" t="s">
        <v>2813</v>
      </c>
      <c r="H1139" s="87" t="s">
        <v>106</v>
      </c>
      <c r="I1139" s="87" t="s">
        <v>299</v>
      </c>
      <c r="J1139" s="87" t="s">
        <v>693</v>
      </c>
      <c r="K1139" s="87" t="s">
        <v>549</v>
      </c>
      <c r="L1139" s="87" t="s">
        <v>549</v>
      </c>
      <c r="M1139" s="89">
        <v>54058</v>
      </c>
      <c r="N1139" s="89">
        <v>63634</v>
      </c>
      <c r="O1139" s="89">
        <v>53170</v>
      </c>
      <c r="P1139" s="90">
        <v>170862</v>
      </c>
      <c r="R1139" s="91"/>
    </row>
    <row r="1140" spans="1:18" ht="20.100000000000001" customHeight="1" x14ac:dyDescent="0.25">
      <c r="A1140" s="87">
        <v>5892</v>
      </c>
      <c r="B1140" s="87" t="s">
        <v>2814</v>
      </c>
      <c r="C1140" s="88"/>
      <c r="D1140" s="88"/>
      <c r="E1140" s="88" t="s">
        <v>601</v>
      </c>
      <c r="F1140" s="88" t="s">
        <v>57</v>
      </c>
      <c r="G1140" s="87" t="s">
        <v>2815</v>
      </c>
      <c r="H1140" s="87" t="s">
        <v>106</v>
      </c>
      <c r="I1140" s="87" t="s">
        <v>299</v>
      </c>
      <c r="J1140" s="87" t="s">
        <v>693</v>
      </c>
      <c r="K1140" s="87" t="s">
        <v>549</v>
      </c>
      <c r="L1140" s="87" t="s">
        <v>549</v>
      </c>
      <c r="M1140" s="89">
        <v>26998</v>
      </c>
      <c r="N1140" s="89">
        <v>74882</v>
      </c>
      <c r="O1140" s="89">
        <v>26698</v>
      </c>
      <c r="P1140" s="90">
        <v>128578</v>
      </c>
      <c r="R1140" s="91"/>
    </row>
    <row r="1141" spans="1:18" ht="20.100000000000001" customHeight="1" x14ac:dyDescent="0.25">
      <c r="A1141" s="87">
        <v>5887</v>
      </c>
      <c r="B1141" s="87" t="s">
        <v>2816</v>
      </c>
      <c r="C1141" s="88"/>
      <c r="D1141" s="88"/>
      <c r="E1141" s="88" t="s">
        <v>601</v>
      </c>
      <c r="F1141" s="88" t="s">
        <v>57</v>
      </c>
      <c r="G1141" s="87" t="s">
        <v>2817</v>
      </c>
      <c r="H1141" s="87" t="s">
        <v>106</v>
      </c>
      <c r="I1141" s="87" t="s">
        <v>299</v>
      </c>
      <c r="J1141" s="87" t="s">
        <v>693</v>
      </c>
      <c r="K1141" s="87" t="s">
        <v>549</v>
      </c>
      <c r="L1141" s="87" t="s">
        <v>549</v>
      </c>
      <c r="M1141" s="89">
        <v>73608</v>
      </c>
      <c r="N1141" s="89">
        <v>140922</v>
      </c>
      <c r="O1141" s="89">
        <v>50356</v>
      </c>
      <c r="P1141" s="90">
        <v>264886</v>
      </c>
      <c r="R1141" s="91"/>
    </row>
    <row r="1142" spans="1:18" ht="20.100000000000001" customHeight="1" x14ac:dyDescent="0.25">
      <c r="A1142" s="87">
        <v>5881</v>
      </c>
      <c r="B1142" s="87" t="s">
        <v>2818</v>
      </c>
      <c r="C1142" s="88"/>
      <c r="D1142" s="88"/>
      <c r="E1142" s="88" t="s">
        <v>601</v>
      </c>
      <c r="F1142" s="88" t="s">
        <v>57</v>
      </c>
      <c r="G1142" s="87" t="s">
        <v>2819</v>
      </c>
      <c r="H1142" s="87" t="s">
        <v>106</v>
      </c>
      <c r="I1142" s="87" t="s">
        <v>299</v>
      </c>
      <c r="J1142" s="87" t="s">
        <v>693</v>
      </c>
      <c r="K1142" s="87" t="s">
        <v>549</v>
      </c>
      <c r="L1142" s="87" t="s">
        <v>549</v>
      </c>
      <c r="M1142" s="89">
        <v>168306</v>
      </c>
      <c r="N1142" s="89">
        <v>307572</v>
      </c>
      <c r="O1142" s="89">
        <v>152076</v>
      </c>
      <c r="P1142" s="90">
        <v>627954</v>
      </c>
      <c r="R1142" s="91"/>
    </row>
    <row r="1143" spans="1:18" ht="20.100000000000001" customHeight="1" x14ac:dyDescent="0.25">
      <c r="A1143" s="87">
        <v>5884</v>
      </c>
      <c r="B1143" s="87" t="s">
        <v>2820</v>
      </c>
      <c r="C1143" s="88"/>
      <c r="D1143" s="88"/>
      <c r="E1143" s="88" t="s">
        <v>601</v>
      </c>
      <c r="F1143" s="88" t="s">
        <v>57</v>
      </c>
      <c r="G1143" s="87" t="s">
        <v>2821</v>
      </c>
      <c r="H1143" s="87" t="s">
        <v>106</v>
      </c>
      <c r="I1143" s="87" t="s">
        <v>299</v>
      </c>
      <c r="J1143" s="87" t="s">
        <v>693</v>
      </c>
      <c r="K1143" s="87" t="s">
        <v>549</v>
      </c>
      <c r="L1143" s="87" t="s">
        <v>549</v>
      </c>
      <c r="M1143" s="89">
        <v>30616</v>
      </c>
      <c r="N1143" s="89">
        <v>39356</v>
      </c>
      <c r="O1143" s="89">
        <v>44066</v>
      </c>
      <c r="P1143" s="90">
        <v>114038</v>
      </c>
      <c r="R1143" s="91"/>
    </row>
    <row r="1144" spans="1:18" ht="20.100000000000001" customHeight="1" x14ac:dyDescent="0.25">
      <c r="A1144" s="87">
        <v>5921</v>
      </c>
      <c r="B1144" s="87" t="s">
        <v>2822</v>
      </c>
      <c r="C1144" s="88"/>
      <c r="D1144" s="88"/>
      <c r="E1144" s="88" t="s">
        <v>601</v>
      </c>
      <c r="F1144" s="88" t="s">
        <v>57</v>
      </c>
      <c r="G1144" s="87" t="s">
        <v>2823</v>
      </c>
      <c r="H1144" s="87" t="s">
        <v>106</v>
      </c>
      <c r="I1144" s="87" t="s">
        <v>299</v>
      </c>
      <c r="J1144" s="87" t="s">
        <v>693</v>
      </c>
      <c r="K1144" s="87" t="s">
        <v>549</v>
      </c>
      <c r="L1144" s="87" t="s">
        <v>549</v>
      </c>
      <c r="M1144" s="89">
        <v>88820</v>
      </c>
      <c r="N1144" s="89">
        <v>90452</v>
      </c>
      <c r="O1144" s="89">
        <v>114010</v>
      </c>
      <c r="P1144" s="90">
        <v>293282</v>
      </c>
      <c r="R1144" s="91"/>
    </row>
    <row r="1145" spans="1:18" ht="20.100000000000001" customHeight="1" x14ac:dyDescent="0.25">
      <c r="A1145" s="87">
        <v>6204</v>
      </c>
      <c r="B1145" s="87" t="s">
        <v>2824</v>
      </c>
      <c r="C1145" s="88"/>
      <c r="D1145" s="88"/>
      <c r="E1145" s="88"/>
      <c r="F1145" s="88" t="s">
        <v>57</v>
      </c>
      <c r="G1145" s="87" t="s">
        <v>2825</v>
      </c>
      <c r="H1145" s="87" t="s">
        <v>170</v>
      </c>
      <c r="I1145" s="87" t="s">
        <v>363</v>
      </c>
      <c r="J1145" s="87" t="s">
        <v>571</v>
      </c>
      <c r="K1145" s="87" t="s">
        <v>549</v>
      </c>
      <c r="L1145" s="87" t="s">
        <v>549</v>
      </c>
      <c r="M1145" s="89">
        <v>5834</v>
      </c>
      <c r="N1145" s="89">
        <v>738</v>
      </c>
      <c r="O1145" s="89">
        <v>236</v>
      </c>
      <c r="P1145" s="90">
        <v>6808</v>
      </c>
      <c r="R1145" s="91"/>
    </row>
    <row r="1146" spans="1:18" ht="20.100000000000001" customHeight="1" x14ac:dyDescent="0.25">
      <c r="A1146" s="87">
        <v>6349</v>
      </c>
      <c r="B1146" s="87" t="s">
        <v>2826</v>
      </c>
      <c r="C1146" s="88"/>
      <c r="D1146" s="88"/>
      <c r="E1146" s="88"/>
      <c r="F1146" s="88" t="s">
        <v>57</v>
      </c>
      <c r="G1146" s="87" t="s">
        <v>2827</v>
      </c>
      <c r="H1146" s="87" t="s">
        <v>170</v>
      </c>
      <c r="I1146" s="87" t="s">
        <v>363</v>
      </c>
      <c r="J1146" s="87" t="s">
        <v>571</v>
      </c>
      <c r="K1146" s="87" t="s">
        <v>549</v>
      </c>
      <c r="L1146" s="87" t="s">
        <v>549</v>
      </c>
      <c r="M1146" s="89">
        <v>67100</v>
      </c>
      <c r="N1146" s="89">
        <v>6182</v>
      </c>
      <c r="O1146" s="89">
        <v>29692</v>
      </c>
      <c r="P1146" s="90">
        <v>102974</v>
      </c>
      <c r="R1146" s="91"/>
    </row>
    <row r="1147" spans="1:18" ht="20.100000000000001" customHeight="1" x14ac:dyDescent="0.25">
      <c r="A1147" s="87">
        <v>6351</v>
      </c>
      <c r="B1147" s="87" t="s">
        <v>2828</v>
      </c>
      <c r="C1147" s="88"/>
      <c r="D1147" s="88"/>
      <c r="E1147" s="88"/>
      <c r="F1147" s="88" t="s">
        <v>57</v>
      </c>
      <c r="G1147" s="87" t="s">
        <v>2829</v>
      </c>
      <c r="H1147" s="87" t="s">
        <v>170</v>
      </c>
      <c r="I1147" s="87" t="s">
        <v>363</v>
      </c>
      <c r="J1147" s="87" t="s">
        <v>571</v>
      </c>
      <c r="K1147" s="87" t="s">
        <v>549</v>
      </c>
      <c r="L1147" s="87" t="s">
        <v>549</v>
      </c>
      <c r="M1147" s="89">
        <v>17512</v>
      </c>
      <c r="N1147" s="89">
        <v>2558</v>
      </c>
      <c r="O1147" s="89">
        <v>6690</v>
      </c>
      <c r="P1147" s="90">
        <v>26760</v>
      </c>
      <c r="R1147" s="91"/>
    </row>
    <row r="1148" spans="1:18" ht="20.100000000000001" customHeight="1" x14ac:dyDescent="0.25">
      <c r="A1148" s="87">
        <v>6202</v>
      </c>
      <c r="B1148" s="87" t="s">
        <v>2830</v>
      </c>
      <c r="C1148" s="88"/>
      <c r="D1148" s="88"/>
      <c r="E1148" s="88"/>
      <c r="F1148" s="88" t="s">
        <v>57</v>
      </c>
      <c r="G1148" s="87" t="s">
        <v>2831</v>
      </c>
      <c r="H1148" s="87" t="s">
        <v>170</v>
      </c>
      <c r="I1148" s="87" t="s">
        <v>363</v>
      </c>
      <c r="J1148" s="87" t="s">
        <v>571</v>
      </c>
      <c r="K1148" s="87" t="s">
        <v>549</v>
      </c>
      <c r="L1148" s="87" t="s">
        <v>549</v>
      </c>
      <c r="M1148" s="89">
        <v>35512</v>
      </c>
      <c r="N1148" s="89">
        <v>7824</v>
      </c>
      <c r="O1148" s="89">
        <v>13900</v>
      </c>
      <c r="P1148" s="90">
        <v>57236</v>
      </c>
      <c r="R1148" s="91"/>
    </row>
    <row r="1149" spans="1:18" ht="20.100000000000001" customHeight="1" x14ac:dyDescent="0.25">
      <c r="A1149" s="87">
        <v>6498</v>
      </c>
      <c r="B1149" s="87" t="s">
        <v>2832</v>
      </c>
      <c r="C1149" s="88"/>
      <c r="D1149" s="88"/>
      <c r="E1149" s="88"/>
      <c r="F1149" s="88" t="s">
        <v>57</v>
      </c>
      <c r="G1149" s="87" t="s">
        <v>2833</v>
      </c>
      <c r="H1149" s="87" t="s">
        <v>170</v>
      </c>
      <c r="I1149" s="87" t="s">
        <v>363</v>
      </c>
      <c r="J1149" s="87" t="s">
        <v>571</v>
      </c>
      <c r="K1149" s="87" t="s">
        <v>549</v>
      </c>
      <c r="L1149" s="87" t="s">
        <v>549</v>
      </c>
      <c r="M1149" s="89">
        <v>214625.70153019251</v>
      </c>
      <c r="N1149" s="89">
        <v>418021.13662041351</v>
      </c>
      <c r="O1149" s="89">
        <v>119747.33527121154</v>
      </c>
      <c r="P1149" s="90">
        <v>752394.1734218176</v>
      </c>
      <c r="R1149" s="91"/>
    </row>
    <row r="1150" spans="1:18" ht="20.100000000000001" customHeight="1" x14ac:dyDescent="0.25">
      <c r="A1150" s="87">
        <v>6499</v>
      </c>
      <c r="B1150" s="87" t="s">
        <v>2834</v>
      </c>
      <c r="C1150" s="88"/>
      <c r="D1150" s="88"/>
      <c r="E1150" s="88"/>
      <c r="F1150" s="88" t="s">
        <v>57</v>
      </c>
      <c r="G1150" s="87" t="s">
        <v>2835</v>
      </c>
      <c r="H1150" s="87" t="s">
        <v>170</v>
      </c>
      <c r="I1150" s="87" t="s">
        <v>363</v>
      </c>
      <c r="J1150" s="87" t="s">
        <v>703</v>
      </c>
      <c r="K1150" s="87" t="s">
        <v>549</v>
      </c>
      <c r="L1150" s="87" t="s">
        <v>549</v>
      </c>
      <c r="M1150" s="89">
        <v>256966.29846980746</v>
      </c>
      <c r="N1150" s="89">
        <v>500486.86337958643</v>
      </c>
      <c r="O1150" s="89">
        <v>143370.66472878846</v>
      </c>
      <c r="P1150" s="90">
        <v>900823.82657818228</v>
      </c>
      <c r="R1150" s="91"/>
    </row>
    <row r="1151" spans="1:18" ht="20.100000000000001" customHeight="1" x14ac:dyDescent="0.25">
      <c r="A1151" s="87">
        <v>6353</v>
      </c>
      <c r="B1151" s="87" t="s">
        <v>2836</v>
      </c>
      <c r="C1151" s="88"/>
      <c r="D1151" s="88"/>
      <c r="E1151" s="88"/>
      <c r="F1151" s="88" t="s">
        <v>57</v>
      </c>
      <c r="G1151" s="87" t="s">
        <v>2837</v>
      </c>
      <c r="H1151" s="87" t="s">
        <v>170</v>
      </c>
      <c r="I1151" s="87" t="s">
        <v>363</v>
      </c>
      <c r="J1151" s="87" t="s">
        <v>571</v>
      </c>
      <c r="K1151" s="87" t="s">
        <v>549</v>
      </c>
      <c r="L1151" s="87" t="s">
        <v>549</v>
      </c>
      <c r="M1151" s="89">
        <v>3184</v>
      </c>
      <c r="N1151" s="89">
        <v>904</v>
      </c>
      <c r="O1151" s="89">
        <v>1444</v>
      </c>
      <c r="P1151" s="90">
        <v>5532</v>
      </c>
      <c r="R1151" s="91"/>
    </row>
    <row r="1152" spans="1:18" ht="20.100000000000001" customHeight="1" x14ac:dyDescent="0.25">
      <c r="A1152" s="87">
        <v>6203</v>
      </c>
      <c r="B1152" s="87" t="s">
        <v>2838</v>
      </c>
      <c r="C1152" s="88"/>
      <c r="D1152" s="88"/>
      <c r="E1152" s="88"/>
      <c r="F1152" s="88" t="s">
        <v>57</v>
      </c>
      <c r="G1152" s="87" t="s">
        <v>2839</v>
      </c>
      <c r="H1152" s="87" t="s">
        <v>170</v>
      </c>
      <c r="I1152" s="87" t="s">
        <v>363</v>
      </c>
      <c r="J1152" s="87" t="s">
        <v>571</v>
      </c>
      <c r="K1152" s="87" t="s">
        <v>549</v>
      </c>
      <c r="L1152" s="87" t="s">
        <v>549</v>
      </c>
      <c r="M1152" s="89">
        <v>1832</v>
      </c>
      <c r="N1152" s="89">
        <v>116</v>
      </c>
      <c r="O1152" s="89">
        <v>522</v>
      </c>
      <c r="P1152" s="90">
        <v>2470</v>
      </c>
      <c r="R1152" s="91"/>
    </row>
    <row r="1153" spans="1:18" ht="20.100000000000001" customHeight="1" x14ac:dyDescent="0.25">
      <c r="A1153" s="87">
        <v>7603</v>
      </c>
      <c r="B1153" s="87" t="s">
        <v>2840</v>
      </c>
      <c r="C1153" s="88" t="s">
        <v>20</v>
      </c>
      <c r="D1153" s="88"/>
      <c r="E1153" s="88"/>
      <c r="F1153" s="88"/>
      <c r="G1153" s="87" t="s">
        <v>2841</v>
      </c>
      <c r="H1153" s="87" t="s">
        <v>102</v>
      </c>
      <c r="I1153" s="87" t="s">
        <v>114</v>
      </c>
      <c r="J1153" s="87" t="s">
        <v>558</v>
      </c>
      <c r="K1153" s="87" t="s">
        <v>2008</v>
      </c>
      <c r="L1153" s="87" t="s">
        <v>549</v>
      </c>
      <c r="M1153" s="89">
        <v>4924</v>
      </c>
      <c r="N1153" s="89">
        <v>2150</v>
      </c>
      <c r="O1153" s="89">
        <v>2330</v>
      </c>
      <c r="P1153" s="90">
        <v>9404</v>
      </c>
      <c r="R1153" s="91"/>
    </row>
    <row r="1154" spans="1:18" ht="20.100000000000001" customHeight="1" x14ac:dyDescent="0.25">
      <c r="A1154" s="87">
        <v>7728</v>
      </c>
      <c r="B1154" s="87" t="s">
        <v>2842</v>
      </c>
      <c r="C1154" s="88" t="s">
        <v>20</v>
      </c>
      <c r="D1154" s="88"/>
      <c r="E1154" s="88"/>
      <c r="F1154" s="88"/>
      <c r="G1154" s="87" t="s">
        <v>2843</v>
      </c>
      <c r="H1154" s="87" t="s">
        <v>102</v>
      </c>
      <c r="I1154" s="87" t="s">
        <v>114</v>
      </c>
      <c r="J1154" s="87" t="s">
        <v>703</v>
      </c>
      <c r="K1154" s="87" t="s">
        <v>2008</v>
      </c>
      <c r="L1154" s="87" t="s">
        <v>549</v>
      </c>
      <c r="M1154" s="89">
        <v>1748638</v>
      </c>
      <c r="N1154" s="89">
        <v>5885726</v>
      </c>
      <c r="O1154" s="89">
        <v>792280</v>
      </c>
      <c r="P1154" s="90">
        <v>8426644</v>
      </c>
      <c r="R1154" s="91"/>
    </row>
    <row r="1155" spans="1:18" ht="20.100000000000001" customHeight="1" x14ac:dyDescent="0.25">
      <c r="A1155" s="87">
        <v>1229</v>
      </c>
      <c r="B1155" s="87" t="s">
        <v>2844</v>
      </c>
      <c r="C1155" s="88"/>
      <c r="D1155" s="88" t="s">
        <v>66</v>
      </c>
      <c r="E1155" s="88"/>
      <c r="F1155" s="88"/>
      <c r="G1155" s="87" t="s">
        <v>2845</v>
      </c>
      <c r="H1155" s="87" t="s">
        <v>137</v>
      </c>
      <c r="I1155" s="87" t="s">
        <v>273</v>
      </c>
      <c r="J1155" s="87" t="s">
        <v>571</v>
      </c>
      <c r="K1155" s="87" t="s">
        <v>549</v>
      </c>
      <c r="L1155" s="87" t="s">
        <v>549</v>
      </c>
      <c r="M1155" s="89">
        <v>95678</v>
      </c>
      <c r="N1155" s="89">
        <v>97030</v>
      </c>
      <c r="O1155" s="89">
        <v>35688</v>
      </c>
      <c r="P1155" s="90">
        <v>228396</v>
      </c>
      <c r="R1155" s="91"/>
    </row>
    <row r="1156" spans="1:18" ht="20.100000000000001" customHeight="1" x14ac:dyDescent="0.25">
      <c r="A1156" s="87">
        <v>6876</v>
      </c>
      <c r="B1156" s="87" t="s">
        <v>2846</v>
      </c>
      <c r="C1156" s="88" t="s">
        <v>20</v>
      </c>
      <c r="D1156" s="88"/>
      <c r="E1156" s="88"/>
      <c r="F1156" s="88"/>
      <c r="G1156" s="87" t="s">
        <v>2847</v>
      </c>
      <c r="H1156" s="87" t="s">
        <v>84</v>
      </c>
      <c r="I1156" s="87" t="s">
        <v>2848</v>
      </c>
      <c r="J1156" s="87" t="s">
        <v>973</v>
      </c>
      <c r="K1156" s="87" t="s">
        <v>549</v>
      </c>
      <c r="L1156" s="87" t="s">
        <v>638</v>
      </c>
      <c r="M1156" s="89">
        <v>612486</v>
      </c>
      <c r="N1156" s="89">
        <v>1065172</v>
      </c>
      <c r="O1156" s="89">
        <v>1529362</v>
      </c>
      <c r="P1156" s="90">
        <v>3207020</v>
      </c>
      <c r="R1156" s="91"/>
    </row>
    <row r="1157" spans="1:18" ht="20.100000000000001" customHeight="1" x14ac:dyDescent="0.25">
      <c r="A1157" s="87">
        <v>6883</v>
      </c>
      <c r="B1157" s="87" t="s">
        <v>2849</v>
      </c>
      <c r="C1157" s="88" t="s">
        <v>20</v>
      </c>
      <c r="D1157" s="88"/>
      <c r="E1157" s="88"/>
      <c r="F1157" s="88"/>
      <c r="G1157" s="87" t="s">
        <v>2850</v>
      </c>
      <c r="H1157" s="87" t="s">
        <v>84</v>
      </c>
      <c r="I1157" s="87" t="s">
        <v>2848</v>
      </c>
      <c r="J1157" s="87" t="s">
        <v>973</v>
      </c>
      <c r="K1157" s="87" t="s">
        <v>549</v>
      </c>
      <c r="L1157" s="87" t="s">
        <v>638</v>
      </c>
      <c r="M1157" s="89">
        <v>442590</v>
      </c>
      <c r="N1157" s="89">
        <v>761532</v>
      </c>
      <c r="O1157" s="89">
        <v>1169666</v>
      </c>
      <c r="P1157" s="90">
        <v>2373788</v>
      </c>
      <c r="R1157" s="91"/>
    </row>
    <row r="1158" spans="1:18" ht="20.100000000000001" customHeight="1" x14ac:dyDescent="0.25">
      <c r="A1158" s="87">
        <v>6970</v>
      </c>
      <c r="B1158" s="87" t="s">
        <v>2851</v>
      </c>
      <c r="C1158" s="88" t="s">
        <v>20</v>
      </c>
      <c r="D1158" s="88"/>
      <c r="E1158" s="88"/>
      <c r="F1158" s="88"/>
      <c r="G1158" s="87" t="s">
        <v>2852</v>
      </c>
      <c r="H1158" s="87" t="s">
        <v>84</v>
      </c>
      <c r="I1158" s="87" t="s">
        <v>2848</v>
      </c>
      <c r="J1158" s="87" t="s">
        <v>973</v>
      </c>
      <c r="K1158" s="87" t="s">
        <v>549</v>
      </c>
      <c r="L1158" s="87" t="s">
        <v>638</v>
      </c>
      <c r="M1158" s="89">
        <v>254738</v>
      </c>
      <c r="N1158" s="89">
        <v>460142</v>
      </c>
      <c r="O1158" s="89">
        <v>535206</v>
      </c>
      <c r="P1158" s="90">
        <v>1250086</v>
      </c>
      <c r="R1158" s="91"/>
    </row>
    <row r="1159" spans="1:18" ht="20.100000000000001" customHeight="1" x14ac:dyDescent="0.25">
      <c r="A1159" s="87">
        <v>6969</v>
      </c>
      <c r="B1159" s="87" t="s">
        <v>2853</v>
      </c>
      <c r="C1159" s="88" t="s">
        <v>20</v>
      </c>
      <c r="D1159" s="88"/>
      <c r="E1159" s="88"/>
      <c r="F1159" s="88"/>
      <c r="G1159" s="87" t="s">
        <v>2854</v>
      </c>
      <c r="H1159" s="87" t="s">
        <v>84</v>
      </c>
      <c r="I1159" s="87" t="s">
        <v>2848</v>
      </c>
      <c r="J1159" s="87" t="s">
        <v>973</v>
      </c>
      <c r="K1159" s="87" t="s">
        <v>549</v>
      </c>
      <c r="L1159" s="87" t="s">
        <v>638</v>
      </c>
      <c r="M1159" s="89">
        <v>9296922</v>
      </c>
      <c r="N1159" s="89">
        <v>15287486</v>
      </c>
      <c r="O1159" s="89">
        <v>17667184</v>
      </c>
      <c r="P1159" s="90">
        <v>42251592</v>
      </c>
      <c r="R1159" s="91"/>
    </row>
    <row r="1160" spans="1:18" ht="20.100000000000001" customHeight="1" x14ac:dyDescent="0.25">
      <c r="A1160" s="87">
        <v>7222</v>
      </c>
      <c r="B1160" s="87" t="s">
        <v>2855</v>
      </c>
      <c r="C1160" s="88" t="s">
        <v>20</v>
      </c>
      <c r="D1160" s="88"/>
      <c r="E1160" s="88"/>
      <c r="F1160" s="88"/>
      <c r="G1160" s="87" t="s">
        <v>2856</v>
      </c>
      <c r="H1160" s="87" t="s">
        <v>84</v>
      </c>
      <c r="I1160" s="87" t="s">
        <v>2848</v>
      </c>
      <c r="J1160" s="87" t="s">
        <v>605</v>
      </c>
      <c r="K1160" s="87" t="s">
        <v>549</v>
      </c>
      <c r="L1160" s="87" t="s">
        <v>638</v>
      </c>
      <c r="M1160" s="89">
        <v>437094</v>
      </c>
      <c r="N1160" s="89">
        <v>1129326</v>
      </c>
      <c r="O1160" s="89">
        <v>569520</v>
      </c>
      <c r="P1160" s="90">
        <v>2135940</v>
      </c>
      <c r="R1160" s="91"/>
    </row>
    <row r="1161" spans="1:18" ht="20.100000000000001" customHeight="1" x14ac:dyDescent="0.25">
      <c r="A1161" s="87">
        <v>7408</v>
      </c>
      <c r="B1161" s="87" t="s">
        <v>2857</v>
      </c>
      <c r="C1161" s="88" t="s">
        <v>20</v>
      </c>
      <c r="D1161" s="88"/>
      <c r="E1161" s="88"/>
      <c r="F1161" s="88"/>
      <c r="G1161" s="87" t="s">
        <v>2858</v>
      </c>
      <c r="H1161" s="87" t="s">
        <v>84</v>
      </c>
      <c r="I1161" s="87" t="s">
        <v>2848</v>
      </c>
      <c r="J1161" s="87" t="s">
        <v>944</v>
      </c>
      <c r="K1161" s="87" t="s">
        <v>549</v>
      </c>
      <c r="L1161" s="87" t="s">
        <v>638</v>
      </c>
      <c r="M1161" s="89">
        <v>41606</v>
      </c>
      <c r="N1161" s="89">
        <v>60056</v>
      </c>
      <c r="O1161" s="89">
        <v>110910</v>
      </c>
      <c r="P1161" s="90">
        <v>212572</v>
      </c>
      <c r="R1161" s="91"/>
    </row>
    <row r="1162" spans="1:18" ht="20.100000000000001" customHeight="1" x14ac:dyDescent="0.25">
      <c r="A1162" s="87">
        <v>7474</v>
      </c>
      <c r="B1162" s="87" t="s">
        <v>2859</v>
      </c>
      <c r="C1162" s="88" t="s">
        <v>20</v>
      </c>
      <c r="D1162" s="88"/>
      <c r="E1162" s="88"/>
      <c r="F1162" s="88"/>
      <c r="G1162" s="87" t="s">
        <v>2860</v>
      </c>
      <c r="H1162" s="87" t="s">
        <v>84</v>
      </c>
      <c r="I1162" s="87" t="s">
        <v>2848</v>
      </c>
      <c r="J1162" s="87" t="s">
        <v>949</v>
      </c>
      <c r="K1162" s="87" t="s">
        <v>549</v>
      </c>
      <c r="L1162" s="87" t="s">
        <v>638</v>
      </c>
      <c r="M1162" s="89">
        <v>2827468</v>
      </c>
      <c r="N1162" s="89">
        <v>3881258</v>
      </c>
      <c r="O1162" s="89">
        <v>3920900</v>
      </c>
      <c r="P1162" s="90">
        <v>10629626</v>
      </c>
      <c r="R1162" s="91"/>
    </row>
    <row r="1163" spans="1:18" ht="20.100000000000001" customHeight="1" x14ac:dyDescent="0.25">
      <c r="A1163" s="87">
        <v>7467</v>
      </c>
      <c r="B1163" s="87" t="s">
        <v>2861</v>
      </c>
      <c r="C1163" s="88" t="s">
        <v>20</v>
      </c>
      <c r="D1163" s="88"/>
      <c r="E1163" s="88"/>
      <c r="F1163" s="88"/>
      <c r="G1163" s="87" t="s">
        <v>2862</v>
      </c>
      <c r="H1163" s="87" t="s">
        <v>84</v>
      </c>
      <c r="I1163" s="87" t="s">
        <v>2848</v>
      </c>
      <c r="J1163" s="87" t="s">
        <v>944</v>
      </c>
      <c r="K1163" s="87" t="s">
        <v>549</v>
      </c>
      <c r="L1163" s="87" t="s">
        <v>638</v>
      </c>
      <c r="M1163" s="89">
        <v>37932</v>
      </c>
      <c r="N1163" s="89">
        <v>51804</v>
      </c>
      <c r="O1163" s="89">
        <v>106508</v>
      </c>
      <c r="P1163" s="90">
        <v>196244</v>
      </c>
      <c r="R1163" s="91"/>
    </row>
    <row r="1164" spans="1:18" ht="20.100000000000001" customHeight="1" x14ac:dyDescent="0.25">
      <c r="A1164" s="87">
        <v>5725</v>
      </c>
      <c r="B1164" s="87" t="s">
        <v>2863</v>
      </c>
      <c r="C1164" s="88"/>
      <c r="D1164" s="88"/>
      <c r="E1164" s="88"/>
      <c r="F1164" s="88" t="s">
        <v>57</v>
      </c>
      <c r="G1164" s="87" t="s">
        <v>2864</v>
      </c>
      <c r="H1164" s="87" t="s">
        <v>187</v>
      </c>
      <c r="I1164" s="87" t="s">
        <v>337</v>
      </c>
      <c r="J1164" s="87" t="s">
        <v>696</v>
      </c>
      <c r="K1164" s="87" t="s">
        <v>549</v>
      </c>
      <c r="L1164" s="87" t="s">
        <v>549</v>
      </c>
      <c r="M1164" s="89">
        <v>18280</v>
      </c>
      <c r="N1164" s="89">
        <v>368718</v>
      </c>
      <c r="O1164" s="89">
        <v>56452</v>
      </c>
      <c r="P1164" s="90">
        <v>443450</v>
      </c>
      <c r="R1164" s="91"/>
    </row>
    <row r="1165" spans="1:18" ht="20.100000000000001" customHeight="1" x14ac:dyDescent="0.25">
      <c r="A1165" s="87">
        <v>5820</v>
      </c>
      <c r="B1165" s="87" t="s">
        <v>2865</v>
      </c>
      <c r="C1165" s="88"/>
      <c r="D1165" s="88"/>
      <c r="E1165" s="88"/>
      <c r="F1165" s="88" t="s">
        <v>57</v>
      </c>
      <c r="G1165" s="87" t="s">
        <v>2866</v>
      </c>
      <c r="H1165" s="87" t="s">
        <v>187</v>
      </c>
      <c r="I1165" s="87" t="s">
        <v>337</v>
      </c>
      <c r="J1165" s="87" t="s">
        <v>696</v>
      </c>
      <c r="K1165" s="87" t="s">
        <v>549</v>
      </c>
      <c r="L1165" s="87" t="s">
        <v>549</v>
      </c>
      <c r="M1165" s="89">
        <v>8</v>
      </c>
      <c r="N1165" s="89">
        <v>152</v>
      </c>
      <c r="O1165" s="89">
        <v>406</v>
      </c>
      <c r="P1165" s="90">
        <v>566</v>
      </c>
      <c r="R1165" s="91"/>
    </row>
    <row r="1166" spans="1:18" ht="20.100000000000001" customHeight="1" x14ac:dyDescent="0.25">
      <c r="A1166" s="87">
        <v>5823</v>
      </c>
      <c r="B1166" s="87" t="s">
        <v>2867</v>
      </c>
      <c r="C1166" s="88"/>
      <c r="D1166" s="88"/>
      <c r="E1166" s="88"/>
      <c r="F1166" s="88" t="s">
        <v>57</v>
      </c>
      <c r="G1166" s="87" t="s">
        <v>2868</v>
      </c>
      <c r="H1166" s="87" t="s">
        <v>187</v>
      </c>
      <c r="I1166" s="87" t="s">
        <v>337</v>
      </c>
      <c r="J1166" s="87" t="s">
        <v>696</v>
      </c>
      <c r="K1166" s="87" t="s">
        <v>549</v>
      </c>
      <c r="L1166" s="87" t="s">
        <v>549</v>
      </c>
      <c r="M1166" s="89">
        <v>300</v>
      </c>
      <c r="N1166" s="89">
        <v>3172</v>
      </c>
      <c r="O1166" s="89">
        <v>4558</v>
      </c>
      <c r="P1166" s="90">
        <v>8030</v>
      </c>
      <c r="R1166" s="91"/>
    </row>
    <row r="1167" spans="1:18" ht="20.100000000000001" customHeight="1" x14ac:dyDescent="0.25">
      <c r="A1167" s="87">
        <v>5829</v>
      </c>
      <c r="B1167" s="87" t="s">
        <v>2869</v>
      </c>
      <c r="C1167" s="88"/>
      <c r="D1167" s="88"/>
      <c r="E1167" s="88"/>
      <c r="F1167" s="88" t="s">
        <v>57</v>
      </c>
      <c r="G1167" s="87" t="s">
        <v>2870</v>
      </c>
      <c r="H1167" s="87" t="s">
        <v>187</v>
      </c>
      <c r="I1167" s="87" t="s">
        <v>337</v>
      </c>
      <c r="J1167" s="87" t="s">
        <v>696</v>
      </c>
      <c r="K1167" s="87" t="s">
        <v>549</v>
      </c>
      <c r="L1167" s="87" t="s">
        <v>549</v>
      </c>
      <c r="M1167" s="89">
        <v>218</v>
      </c>
      <c r="N1167" s="89">
        <v>300</v>
      </c>
      <c r="O1167" s="89">
        <v>0</v>
      </c>
      <c r="P1167" s="90">
        <v>518</v>
      </c>
      <c r="R1167" s="91"/>
    </row>
    <row r="1168" spans="1:18" ht="20.100000000000001" customHeight="1" x14ac:dyDescent="0.25">
      <c r="A1168" s="87">
        <v>5826</v>
      </c>
      <c r="B1168" s="87" t="s">
        <v>2871</v>
      </c>
      <c r="C1168" s="88"/>
      <c r="D1168" s="88"/>
      <c r="E1168" s="88"/>
      <c r="F1168" s="88" t="s">
        <v>57</v>
      </c>
      <c r="G1168" s="87" t="s">
        <v>2872</v>
      </c>
      <c r="H1168" s="87" t="s">
        <v>187</v>
      </c>
      <c r="I1168" s="87" t="s">
        <v>337</v>
      </c>
      <c r="J1168" s="87" t="s">
        <v>696</v>
      </c>
      <c r="K1168" s="87" t="s">
        <v>549</v>
      </c>
      <c r="L1168" s="87" t="s">
        <v>549</v>
      </c>
      <c r="M1168" s="89">
        <v>1908</v>
      </c>
      <c r="N1168" s="89">
        <v>25486</v>
      </c>
      <c r="O1168" s="89">
        <v>9682</v>
      </c>
      <c r="P1168" s="90">
        <v>37076</v>
      </c>
      <c r="R1168" s="91"/>
    </row>
    <row r="1169" spans="1:18" ht="20.100000000000001" customHeight="1" x14ac:dyDescent="0.25">
      <c r="A1169" s="87">
        <v>5796</v>
      </c>
      <c r="B1169" s="87" t="s">
        <v>2873</v>
      </c>
      <c r="C1169" s="88"/>
      <c r="D1169" s="88"/>
      <c r="E1169" s="88"/>
      <c r="F1169" s="88" t="s">
        <v>57</v>
      </c>
      <c r="G1169" s="87" t="s">
        <v>2874</v>
      </c>
      <c r="H1169" s="87" t="s">
        <v>187</v>
      </c>
      <c r="I1169" s="87" t="s">
        <v>399</v>
      </c>
      <c r="J1169" s="87" t="s">
        <v>693</v>
      </c>
      <c r="K1169" s="87" t="s">
        <v>549</v>
      </c>
      <c r="L1169" s="87" t="s">
        <v>549</v>
      </c>
      <c r="M1169" s="89">
        <v>87316</v>
      </c>
      <c r="N1169" s="89">
        <v>264010</v>
      </c>
      <c r="O1169" s="89">
        <v>83052</v>
      </c>
      <c r="P1169" s="90">
        <v>434378</v>
      </c>
      <c r="R1169" s="91"/>
    </row>
    <row r="1170" spans="1:18" ht="20.100000000000001" customHeight="1" x14ac:dyDescent="0.25">
      <c r="A1170" s="87">
        <v>6616</v>
      </c>
      <c r="B1170" s="87" t="s">
        <v>2875</v>
      </c>
      <c r="C1170" s="88"/>
      <c r="D1170" s="88" t="s">
        <v>66</v>
      </c>
      <c r="E1170" s="88"/>
      <c r="F1170" s="88"/>
      <c r="G1170" s="87" t="s">
        <v>2876</v>
      </c>
      <c r="H1170" s="87" t="s">
        <v>170</v>
      </c>
      <c r="I1170" s="87" t="s">
        <v>265</v>
      </c>
      <c r="J1170" s="87" t="s">
        <v>558</v>
      </c>
      <c r="K1170" s="87" t="s">
        <v>549</v>
      </c>
      <c r="L1170" s="87" t="s">
        <v>549</v>
      </c>
      <c r="M1170" s="89">
        <v>88136</v>
      </c>
      <c r="N1170" s="89">
        <v>73156</v>
      </c>
      <c r="O1170" s="89">
        <v>48138</v>
      </c>
      <c r="P1170" s="90">
        <v>209430</v>
      </c>
      <c r="R1170" s="91"/>
    </row>
    <row r="1171" spans="1:18" ht="20.100000000000001" customHeight="1" x14ac:dyDescent="0.25">
      <c r="A1171" s="87">
        <v>6274</v>
      </c>
      <c r="B1171" s="87" t="s">
        <v>2877</v>
      </c>
      <c r="C1171" s="88"/>
      <c r="D1171" s="88" t="s">
        <v>66</v>
      </c>
      <c r="E1171" s="88"/>
      <c r="F1171" s="88"/>
      <c r="G1171" s="87" t="s">
        <v>2878</v>
      </c>
      <c r="H1171" s="87" t="s">
        <v>653</v>
      </c>
      <c r="I1171" s="87" t="s">
        <v>246</v>
      </c>
      <c r="J1171" s="87" t="s">
        <v>677</v>
      </c>
      <c r="K1171" s="87" t="s">
        <v>549</v>
      </c>
      <c r="L1171" s="87" t="s">
        <v>549</v>
      </c>
      <c r="M1171" s="89">
        <v>70442</v>
      </c>
      <c r="N1171" s="89">
        <v>213512</v>
      </c>
      <c r="O1171" s="89">
        <v>4140</v>
      </c>
      <c r="P1171" s="90">
        <v>288094</v>
      </c>
      <c r="R1171" s="91"/>
    </row>
    <row r="1172" spans="1:18" ht="20.100000000000001" customHeight="1" x14ac:dyDescent="0.25">
      <c r="A1172" s="87">
        <v>6275</v>
      </c>
      <c r="B1172" s="87" t="s">
        <v>2879</v>
      </c>
      <c r="C1172" s="88"/>
      <c r="D1172" s="88" t="s">
        <v>66</v>
      </c>
      <c r="E1172" s="88"/>
      <c r="F1172" s="88"/>
      <c r="G1172" s="87" t="s">
        <v>2880</v>
      </c>
      <c r="H1172" s="87" t="s">
        <v>653</v>
      </c>
      <c r="I1172" s="87" t="s">
        <v>246</v>
      </c>
      <c r="J1172" s="87" t="s">
        <v>558</v>
      </c>
      <c r="K1172" s="87" t="s">
        <v>549</v>
      </c>
      <c r="L1172" s="87" t="s">
        <v>549</v>
      </c>
      <c r="M1172" s="89">
        <v>6842</v>
      </c>
      <c r="N1172" s="89">
        <v>2954</v>
      </c>
      <c r="O1172" s="89">
        <v>558</v>
      </c>
      <c r="P1172" s="90">
        <v>10354</v>
      </c>
      <c r="R1172" s="91"/>
    </row>
    <row r="1173" spans="1:18" ht="20.100000000000001" customHeight="1" x14ac:dyDescent="0.25">
      <c r="A1173" s="87">
        <v>6276</v>
      </c>
      <c r="B1173" s="87" t="s">
        <v>2881</v>
      </c>
      <c r="C1173" s="88"/>
      <c r="D1173" s="88" t="s">
        <v>66</v>
      </c>
      <c r="E1173" s="88"/>
      <c r="F1173" s="88"/>
      <c r="G1173" s="87" t="s">
        <v>2882</v>
      </c>
      <c r="H1173" s="87" t="s">
        <v>653</v>
      </c>
      <c r="I1173" s="87" t="s">
        <v>246</v>
      </c>
      <c r="J1173" s="87" t="s">
        <v>558</v>
      </c>
      <c r="K1173" s="87" t="s">
        <v>549</v>
      </c>
      <c r="L1173" s="87" t="s">
        <v>549</v>
      </c>
      <c r="M1173" s="89">
        <v>1796</v>
      </c>
      <c r="N1173" s="89">
        <v>890</v>
      </c>
      <c r="O1173" s="89">
        <v>1888</v>
      </c>
      <c r="P1173" s="90">
        <v>4574</v>
      </c>
      <c r="R1173" s="91"/>
    </row>
    <row r="1174" spans="1:18" ht="20.100000000000001" customHeight="1" x14ac:dyDescent="0.25">
      <c r="A1174" s="87">
        <v>6280</v>
      </c>
      <c r="B1174" s="87" t="s">
        <v>2883</v>
      </c>
      <c r="C1174" s="88"/>
      <c r="D1174" s="88" t="s">
        <v>66</v>
      </c>
      <c r="E1174" s="88"/>
      <c r="F1174" s="88"/>
      <c r="G1174" s="87" t="s">
        <v>2884</v>
      </c>
      <c r="H1174" s="87" t="s">
        <v>653</v>
      </c>
      <c r="I1174" s="87" t="s">
        <v>246</v>
      </c>
      <c r="J1174" s="87" t="s">
        <v>677</v>
      </c>
      <c r="K1174" s="87" t="s">
        <v>549</v>
      </c>
      <c r="L1174" s="87" t="s">
        <v>549</v>
      </c>
      <c r="M1174" s="89">
        <v>119486</v>
      </c>
      <c r="N1174" s="89">
        <v>302382</v>
      </c>
      <c r="O1174" s="89">
        <v>16182</v>
      </c>
      <c r="P1174" s="90">
        <v>438050</v>
      </c>
      <c r="R1174" s="91"/>
    </row>
    <row r="1175" spans="1:18" ht="20.100000000000001" customHeight="1" x14ac:dyDescent="0.25">
      <c r="A1175" s="87">
        <v>6281</v>
      </c>
      <c r="B1175" s="87" t="s">
        <v>2885</v>
      </c>
      <c r="C1175" s="88"/>
      <c r="D1175" s="88" t="s">
        <v>66</v>
      </c>
      <c r="E1175" s="88"/>
      <c r="F1175" s="88"/>
      <c r="G1175" s="87" t="s">
        <v>2886</v>
      </c>
      <c r="H1175" s="87" t="s">
        <v>653</v>
      </c>
      <c r="I1175" s="87" t="s">
        <v>246</v>
      </c>
      <c r="J1175" s="87" t="s">
        <v>558</v>
      </c>
      <c r="K1175" s="87" t="s">
        <v>549</v>
      </c>
      <c r="L1175" s="87" t="s">
        <v>549</v>
      </c>
      <c r="M1175" s="89">
        <v>12064</v>
      </c>
      <c r="N1175" s="89">
        <v>18598</v>
      </c>
      <c r="O1175" s="89">
        <v>3062</v>
      </c>
      <c r="P1175" s="90">
        <v>33724</v>
      </c>
      <c r="R1175" s="91"/>
    </row>
    <row r="1176" spans="1:18" ht="20.100000000000001" customHeight="1" x14ac:dyDescent="0.25">
      <c r="A1176" s="87">
        <v>6283</v>
      </c>
      <c r="B1176" s="87" t="s">
        <v>2887</v>
      </c>
      <c r="C1176" s="88"/>
      <c r="D1176" s="88" t="s">
        <v>66</v>
      </c>
      <c r="E1176" s="88"/>
      <c r="F1176" s="88"/>
      <c r="G1176" s="87" t="s">
        <v>2888</v>
      </c>
      <c r="H1176" s="87" t="s">
        <v>653</v>
      </c>
      <c r="I1176" s="87" t="s">
        <v>246</v>
      </c>
      <c r="J1176" s="87" t="s">
        <v>558</v>
      </c>
      <c r="K1176" s="87" t="s">
        <v>549</v>
      </c>
      <c r="L1176" s="87" t="s">
        <v>549</v>
      </c>
      <c r="M1176" s="89">
        <v>6186</v>
      </c>
      <c r="N1176" s="89">
        <v>3598</v>
      </c>
      <c r="O1176" s="89">
        <v>38</v>
      </c>
      <c r="P1176" s="90">
        <v>9822</v>
      </c>
      <c r="R1176" s="91"/>
    </row>
    <row r="1177" spans="1:18" ht="20.100000000000001" customHeight="1" x14ac:dyDescent="0.25">
      <c r="A1177" s="87">
        <v>6289</v>
      </c>
      <c r="B1177" s="87" t="s">
        <v>2889</v>
      </c>
      <c r="C1177" s="88"/>
      <c r="D1177" s="88" t="s">
        <v>66</v>
      </c>
      <c r="E1177" s="88"/>
      <c r="F1177" s="88"/>
      <c r="G1177" s="87" t="s">
        <v>2890</v>
      </c>
      <c r="H1177" s="87" t="s">
        <v>653</v>
      </c>
      <c r="I1177" s="87" t="s">
        <v>246</v>
      </c>
      <c r="J1177" s="87" t="s">
        <v>558</v>
      </c>
      <c r="K1177" s="87" t="s">
        <v>549</v>
      </c>
      <c r="L1177" s="87" t="s">
        <v>549</v>
      </c>
      <c r="M1177" s="89">
        <v>568</v>
      </c>
      <c r="N1177" s="89">
        <v>466</v>
      </c>
      <c r="O1177" s="89">
        <v>252</v>
      </c>
      <c r="P1177" s="90">
        <v>1286</v>
      </c>
      <c r="R1177" s="91"/>
    </row>
    <row r="1178" spans="1:18" ht="20.100000000000001" customHeight="1" x14ac:dyDescent="0.25">
      <c r="A1178" s="87">
        <v>6287</v>
      </c>
      <c r="B1178" s="87" t="s">
        <v>2891</v>
      </c>
      <c r="C1178" s="88"/>
      <c r="D1178" s="88" t="s">
        <v>66</v>
      </c>
      <c r="E1178" s="88"/>
      <c r="F1178" s="88"/>
      <c r="G1178" s="87" t="s">
        <v>2892</v>
      </c>
      <c r="H1178" s="87" t="s">
        <v>653</v>
      </c>
      <c r="I1178" s="87" t="s">
        <v>246</v>
      </c>
      <c r="J1178" s="87" t="s">
        <v>558</v>
      </c>
      <c r="K1178" s="87" t="s">
        <v>549</v>
      </c>
      <c r="L1178" s="87" t="s">
        <v>549</v>
      </c>
      <c r="M1178" s="89">
        <v>6580</v>
      </c>
      <c r="N1178" s="89">
        <v>3404</v>
      </c>
      <c r="O1178" s="89">
        <v>618</v>
      </c>
      <c r="P1178" s="90">
        <v>10602</v>
      </c>
      <c r="R1178" s="91"/>
    </row>
    <row r="1179" spans="1:18" ht="20.100000000000001" customHeight="1" x14ac:dyDescent="0.25">
      <c r="A1179" s="87">
        <v>6084</v>
      </c>
      <c r="B1179" s="87" t="s">
        <v>2893</v>
      </c>
      <c r="C1179" s="88"/>
      <c r="D1179" s="88"/>
      <c r="E1179" s="88" t="s">
        <v>601</v>
      </c>
      <c r="F1179" s="88" t="s">
        <v>57</v>
      </c>
      <c r="G1179" s="87" t="s">
        <v>2894</v>
      </c>
      <c r="H1179" s="87" t="s">
        <v>632</v>
      </c>
      <c r="I1179" s="87" t="s">
        <v>281</v>
      </c>
      <c r="J1179" s="87" t="s">
        <v>548</v>
      </c>
      <c r="K1179" s="87" t="s">
        <v>549</v>
      </c>
      <c r="L1179" s="87" t="s">
        <v>549</v>
      </c>
      <c r="M1179" s="89">
        <v>181304</v>
      </c>
      <c r="N1179" s="89">
        <v>231604</v>
      </c>
      <c r="O1179" s="89">
        <v>235830</v>
      </c>
      <c r="P1179" s="90">
        <v>648738</v>
      </c>
      <c r="R1179" s="91"/>
    </row>
    <row r="1180" spans="1:18" ht="20.100000000000001" customHeight="1" x14ac:dyDescent="0.25">
      <c r="A1180" s="87">
        <v>6086</v>
      </c>
      <c r="B1180" s="87" t="s">
        <v>2895</v>
      </c>
      <c r="C1180" s="88"/>
      <c r="D1180" s="88"/>
      <c r="E1180" s="88" t="s">
        <v>601</v>
      </c>
      <c r="F1180" s="88" t="s">
        <v>57</v>
      </c>
      <c r="G1180" s="87" t="s">
        <v>2896</v>
      </c>
      <c r="H1180" s="87" t="s">
        <v>632</v>
      </c>
      <c r="I1180" s="87" t="s">
        <v>281</v>
      </c>
      <c r="J1180" s="87" t="s">
        <v>548</v>
      </c>
      <c r="K1180" s="87" t="s">
        <v>549</v>
      </c>
      <c r="L1180" s="87" t="s">
        <v>549</v>
      </c>
      <c r="M1180" s="89">
        <v>798410</v>
      </c>
      <c r="N1180" s="89">
        <v>1049282</v>
      </c>
      <c r="O1180" s="89">
        <v>1365724</v>
      </c>
      <c r="P1180" s="90">
        <v>3213416</v>
      </c>
      <c r="R1180" s="91"/>
    </row>
    <row r="1181" spans="1:18" ht="20.100000000000001" customHeight="1" x14ac:dyDescent="0.25">
      <c r="A1181" s="87">
        <v>6088</v>
      </c>
      <c r="B1181" s="87" t="s">
        <v>2897</v>
      </c>
      <c r="C1181" s="88"/>
      <c r="D1181" s="88"/>
      <c r="E1181" s="88" t="s">
        <v>601</v>
      </c>
      <c r="F1181" s="88" t="s">
        <v>57</v>
      </c>
      <c r="G1181" s="87" t="s">
        <v>2898</v>
      </c>
      <c r="H1181" s="87" t="s">
        <v>632</v>
      </c>
      <c r="I1181" s="87" t="s">
        <v>281</v>
      </c>
      <c r="J1181" s="87" t="s">
        <v>548</v>
      </c>
      <c r="K1181" s="87" t="s">
        <v>549</v>
      </c>
      <c r="L1181" s="87" t="s">
        <v>549</v>
      </c>
      <c r="M1181" s="89">
        <v>170966</v>
      </c>
      <c r="N1181" s="89">
        <v>156028</v>
      </c>
      <c r="O1181" s="89">
        <v>266678</v>
      </c>
      <c r="P1181" s="90">
        <v>593672</v>
      </c>
      <c r="R1181" s="91"/>
    </row>
    <row r="1182" spans="1:18" ht="20.100000000000001" customHeight="1" x14ac:dyDescent="0.25">
      <c r="A1182" s="87">
        <v>6089</v>
      </c>
      <c r="B1182" s="87" t="s">
        <v>2899</v>
      </c>
      <c r="C1182" s="88"/>
      <c r="D1182" s="88"/>
      <c r="E1182" s="88" t="s">
        <v>601</v>
      </c>
      <c r="F1182" s="88" t="s">
        <v>57</v>
      </c>
      <c r="G1182" s="87" t="s">
        <v>2900</v>
      </c>
      <c r="H1182" s="87" t="s">
        <v>632</v>
      </c>
      <c r="I1182" s="87" t="s">
        <v>281</v>
      </c>
      <c r="J1182" s="87" t="s">
        <v>548</v>
      </c>
      <c r="K1182" s="87" t="s">
        <v>549</v>
      </c>
      <c r="L1182" s="87" t="s">
        <v>549</v>
      </c>
      <c r="M1182" s="89">
        <v>511700</v>
      </c>
      <c r="N1182" s="89">
        <v>683168</v>
      </c>
      <c r="O1182" s="89">
        <v>695248</v>
      </c>
      <c r="P1182" s="90">
        <v>1890116</v>
      </c>
      <c r="R1182" s="91"/>
    </row>
    <row r="1183" spans="1:18" ht="20.100000000000001" customHeight="1" x14ac:dyDescent="0.25">
      <c r="A1183" s="87">
        <v>6090</v>
      </c>
      <c r="B1183" s="87" t="s">
        <v>2901</v>
      </c>
      <c r="C1183" s="88"/>
      <c r="D1183" s="88"/>
      <c r="E1183" s="88" t="s">
        <v>601</v>
      </c>
      <c r="F1183" s="88" t="s">
        <v>57</v>
      </c>
      <c r="G1183" s="87" t="s">
        <v>2902</v>
      </c>
      <c r="H1183" s="87" t="s">
        <v>632</v>
      </c>
      <c r="I1183" s="87" t="s">
        <v>281</v>
      </c>
      <c r="J1183" s="87" t="s">
        <v>548</v>
      </c>
      <c r="K1183" s="87" t="s">
        <v>549</v>
      </c>
      <c r="L1183" s="87" t="s">
        <v>549</v>
      </c>
      <c r="M1183" s="89">
        <v>373136</v>
      </c>
      <c r="N1183" s="89">
        <v>486932</v>
      </c>
      <c r="O1183" s="89">
        <v>623270</v>
      </c>
      <c r="P1183" s="90">
        <v>1483338</v>
      </c>
      <c r="R1183" s="91"/>
    </row>
    <row r="1184" spans="1:18" ht="20.100000000000001" customHeight="1" x14ac:dyDescent="0.25">
      <c r="A1184" s="87">
        <v>6220</v>
      </c>
      <c r="B1184" s="87" t="s">
        <v>2903</v>
      </c>
      <c r="C1184" s="88"/>
      <c r="D1184" s="88"/>
      <c r="E1184" s="88"/>
      <c r="F1184" s="88" t="s">
        <v>57</v>
      </c>
      <c r="G1184" s="87" t="s">
        <v>2904</v>
      </c>
      <c r="H1184" s="87" t="s">
        <v>170</v>
      </c>
      <c r="I1184" s="87" t="s">
        <v>383</v>
      </c>
      <c r="J1184" s="87" t="s">
        <v>571</v>
      </c>
      <c r="K1184" s="87" t="s">
        <v>549</v>
      </c>
      <c r="L1184" s="87" t="s">
        <v>549</v>
      </c>
      <c r="M1184" s="89">
        <v>33882</v>
      </c>
      <c r="N1184" s="89">
        <v>16074</v>
      </c>
      <c r="O1184" s="89">
        <v>14668</v>
      </c>
      <c r="P1184" s="90">
        <v>64624</v>
      </c>
      <c r="R1184" s="91"/>
    </row>
    <row r="1185" spans="1:18" ht="20.100000000000001" customHeight="1" x14ac:dyDescent="0.25">
      <c r="A1185" s="87">
        <v>6310</v>
      </c>
      <c r="B1185" s="87" t="s">
        <v>2905</v>
      </c>
      <c r="C1185" s="88"/>
      <c r="D1185" s="88"/>
      <c r="E1185" s="88"/>
      <c r="F1185" s="88" t="s">
        <v>57</v>
      </c>
      <c r="G1185" s="87" t="s">
        <v>2906</v>
      </c>
      <c r="H1185" s="87" t="s">
        <v>170</v>
      </c>
      <c r="I1185" s="87" t="s">
        <v>383</v>
      </c>
      <c r="J1185" s="87" t="s">
        <v>571</v>
      </c>
      <c r="K1185" s="87" t="s">
        <v>549</v>
      </c>
      <c r="L1185" s="87" t="s">
        <v>549</v>
      </c>
      <c r="M1185" s="89">
        <v>61134</v>
      </c>
      <c r="N1185" s="89">
        <v>20148</v>
      </c>
      <c r="O1185" s="89">
        <v>26332</v>
      </c>
      <c r="P1185" s="90">
        <v>107614</v>
      </c>
      <c r="R1185" s="91"/>
    </row>
    <row r="1186" spans="1:18" ht="20.100000000000001" customHeight="1" x14ac:dyDescent="0.25">
      <c r="A1186" s="87">
        <v>6297</v>
      </c>
      <c r="B1186" s="87" t="s">
        <v>2907</v>
      </c>
      <c r="C1186" s="88"/>
      <c r="D1186" s="88"/>
      <c r="E1186" s="88"/>
      <c r="F1186" s="88" t="s">
        <v>57</v>
      </c>
      <c r="G1186" s="87" t="s">
        <v>2908</v>
      </c>
      <c r="H1186" s="87" t="s">
        <v>170</v>
      </c>
      <c r="I1186" s="87" t="s">
        <v>383</v>
      </c>
      <c r="J1186" s="87" t="s">
        <v>571</v>
      </c>
      <c r="K1186" s="87" t="s">
        <v>549</v>
      </c>
      <c r="L1186" s="87" t="s">
        <v>549</v>
      </c>
      <c r="M1186" s="89">
        <v>56452</v>
      </c>
      <c r="N1186" s="89">
        <v>11752</v>
      </c>
      <c r="O1186" s="89">
        <v>31500</v>
      </c>
      <c r="P1186" s="90">
        <v>99704</v>
      </c>
      <c r="R1186" s="91"/>
    </row>
    <row r="1187" spans="1:18" ht="20.100000000000001" customHeight="1" x14ac:dyDescent="0.25">
      <c r="A1187" s="87">
        <v>6361</v>
      </c>
      <c r="B1187" s="87" t="s">
        <v>2909</v>
      </c>
      <c r="C1187" s="88"/>
      <c r="D1187" s="88"/>
      <c r="E1187" s="88"/>
      <c r="F1187" s="88" t="s">
        <v>57</v>
      </c>
      <c r="G1187" s="87" t="s">
        <v>2910</v>
      </c>
      <c r="H1187" s="87" t="s">
        <v>170</v>
      </c>
      <c r="I1187" s="87" t="s">
        <v>383</v>
      </c>
      <c r="J1187" s="87" t="s">
        <v>571</v>
      </c>
      <c r="K1187" s="87" t="s">
        <v>549</v>
      </c>
      <c r="L1187" s="87" t="s">
        <v>549</v>
      </c>
      <c r="M1187" s="89">
        <v>2772</v>
      </c>
      <c r="N1187" s="89">
        <v>342</v>
      </c>
      <c r="O1187" s="89">
        <v>7834</v>
      </c>
      <c r="P1187" s="90">
        <v>10948</v>
      </c>
      <c r="R1187" s="91"/>
    </row>
    <row r="1188" spans="1:18" ht="20.100000000000001" customHeight="1" x14ac:dyDescent="0.25">
      <c r="A1188" s="87">
        <v>6327</v>
      </c>
      <c r="B1188" s="87" t="s">
        <v>2911</v>
      </c>
      <c r="C1188" s="88"/>
      <c r="D1188" s="88"/>
      <c r="E1188" s="88"/>
      <c r="F1188" s="88" t="s">
        <v>57</v>
      </c>
      <c r="G1188" s="87" t="s">
        <v>2912</v>
      </c>
      <c r="H1188" s="87" t="s">
        <v>170</v>
      </c>
      <c r="I1188" s="87" t="s">
        <v>383</v>
      </c>
      <c r="J1188" s="87" t="s">
        <v>571</v>
      </c>
      <c r="K1188" s="87" t="s">
        <v>549</v>
      </c>
      <c r="L1188" s="87" t="s">
        <v>549</v>
      </c>
      <c r="M1188" s="89">
        <v>57054</v>
      </c>
      <c r="N1188" s="89">
        <v>6560</v>
      </c>
      <c r="O1188" s="89">
        <v>27402</v>
      </c>
      <c r="P1188" s="90">
        <v>91016</v>
      </c>
      <c r="R1188" s="91"/>
    </row>
    <row r="1189" spans="1:18" ht="20.100000000000001" customHeight="1" x14ac:dyDescent="0.25">
      <c r="A1189" s="87">
        <v>6362</v>
      </c>
      <c r="B1189" s="87" t="s">
        <v>2913</v>
      </c>
      <c r="C1189" s="88"/>
      <c r="D1189" s="88"/>
      <c r="E1189" s="88"/>
      <c r="F1189" s="88" t="s">
        <v>57</v>
      </c>
      <c r="G1189" s="87" t="s">
        <v>2914</v>
      </c>
      <c r="H1189" s="87" t="s">
        <v>170</v>
      </c>
      <c r="I1189" s="87" t="s">
        <v>383</v>
      </c>
      <c r="J1189" s="87" t="s">
        <v>571</v>
      </c>
      <c r="K1189" s="87" t="s">
        <v>549</v>
      </c>
      <c r="L1189" s="87" t="s">
        <v>549</v>
      </c>
      <c r="M1189" s="89">
        <v>124312</v>
      </c>
      <c r="N1189" s="89">
        <v>125164</v>
      </c>
      <c r="O1189" s="89">
        <v>67094</v>
      </c>
      <c r="P1189" s="90">
        <v>316570</v>
      </c>
      <c r="R1189" s="91"/>
    </row>
    <row r="1190" spans="1:18" ht="20.100000000000001" customHeight="1" x14ac:dyDescent="0.25">
      <c r="A1190" s="87">
        <v>6355</v>
      </c>
      <c r="B1190" s="87" t="s">
        <v>2915</v>
      </c>
      <c r="C1190" s="88"/>
      <c r="D1190" s="88"/>
      <c r="E1190" s="88"/>
      <c r="F1190" s="88" t="s">
        <v>57</v>
      </c>
      <c r="G1190" s="87" t="s">
        <v>2916</v>
      </c>
      <c r="H1190" s="87" t="s">
        <v>170</v>
      </c>
      <c r="I1190" s="87" t="s">
        <v>383</v>
      </c>
      <c r="J1190" s="87" t="s">
        <v>571</v>
      </c>
      <c r="K1190" s="87" t="s">
        <v>549</v>
      </c>
      <c r="L1190" s="87" t="s">
        <v>549</v>
      </c>
      <c r="M1190" s="89">
        <v>8790</v>
      </c>
      <c r="N1190" s="89">
        <v>1026</v>
      </c>
      <c r="O1190" s="89">
        <v>4646</v>
      </c>
      <c r="P1190" s="90">
        <v>14462</v>
      </c>
      <c r="R1190" s="91"/>
    </row>
    <row r="1191" spans="1:18" ht="20.100000000000001" customHeight="1" x14ac:dyDescent="0.25">
      <c r="A1191" s="87">
        <v>6532</v>
      </c>
      <c r="B1191" s="87" t="s">
        <v>2917</v>
      </c>
      <c r="C1191" s="88"/>
      <c r="D1191" s="88"/>
      <c r="E1191" s="88" t="s">
        <v>601</v>
      </c>
      <c r="F1191" s="88" t="s">
        <v>57</v>
      </c>
      <c r="G1191" s="87" t="s">
        <v>2918</v>
      </c>
      <c r="H1191" s="87" t="s">
        <v>653</v>
      </c>
      <c r="I1191" s="87" t="s">
        <v>326</v>
      </c>
      <c r="J1191" s="87" t="s">
        <v>558</v>
      </c>
      <c r="K1191" s="87" t="s">
        <v>549</v>
      </c>
      <c r="L1191" s="87" t="s">
        <v>549</v>
      </c>
      <c r="M1191" s="89">
        <v>2666</v>
      </c>
      <c r="N1191" s="89">
        <v>5874</v>
      </c>
      <c r="O1191" s="89">
        <v>2162</v>
      </c>
      <c r="P1191" s="90">
        <v>10702</v>
      </c>
      <c r="R1191" s="91"/>
    </row>
    <row r="1192" spans="1:18" ht="20.100000000000001" customHeight="1" x14ac:dyDescent="0.25">
      <c r="A1192" s="87">
        <v>6406</v>
      </c>
      <c r="B1192" s="87" t="s">
        <v>2919</v>
      </c>
      <c r="C1192" s="88"/>
      <c r="D1192" s="88"/>
      <c r="E1192" s="88" t="s">
        <v>601</v>
      </c>
      <c r="F1192" s="88" t="s">
        <v>57</v>
      </c>
      <c r="G1192" s="87" t="s">
        <v>2920</v>
      </c>
      <c r="H1192" s="87" t="s">
        <v>653</v>
      </c>
      <c r="I1192" s="87" t="s">
        <v>326</v>
      </c>
      <c r="J1192" s="87" t="s">
        <v>677</v>
      </c>
      <c r="K1192" s="87" t="s">
        <v>549</v>
      </c>
      <c r="L1192" s="87" t="s">
        <v>549</v>
      </c>
      <c r="M1192" s="89">
        <v>13136</v>
      </c>
      <c r="N1192" s="89">
        <v>42360</v>
      </c>
      <c r="O1192" s="89">
        <v>7604</v>
      </c>
      <c r="P1192" s="90">
        <v>63100</v>
      </c>
      <c r="R1192" s="91"/>
    </row>
    <row r="1193" spans="1:18" ht="20.100000000000001" customHeight="1" x14ac:dyDescent="0.25">
      <c r="A1193" s="87">
        <v>6212</v>
      </c>
      <c r="B1193" s="87" t="s">
        <v>2921</v>
      </c>
      <c r="C1193" s="88"/>
      <c r="D1193" s="88"/>
      <c r="E1193" s="88" t="s">
        <v>601</v>
      </c>
      <c r="F1193" s="88" t="s">
        <v>57</v>
      </c>
      <c r="G1193" s="87" t="s">
        <v>2922</v>
      </c>
      <c r="H1193" s="87" t="s">
        <v>653</v>
      </c>
      <c r="I1193" s="87" t="s">
        <v>326</v>
      </c>
      <c r="J1193" s="87" t="s">
        <v>558</v>
      </c>
      <c r="K1193" s="87" t="s">
        <v>549</v>
      </c>
      <c r="L1193" s="87" t="s">
        <v>549</v>
      </c>
      <c r="M1193" s="89">
        <v>1028</v>
      </c>
      <c r="N1193" s="89">
        <v>498</v>
      </c>
      <c r="O1193" s="89">
        <v>0</v>
      </c>
      <c r="P1193" s="90">
        <v>1526</v>
      </c>
      <c r="R1193" s="91"/>
    </row>
    <row r="1194" spans="1:18" ht="20.100000000000001" customHeight="1" x14ac:dyDescent="0.25">
      <c r="A1194" s="87">
        <v>6207</v>
      </c>
      <c r="B1194" s="87" t="s">
        <v>2923</v>
      </c>
      <c r="C1194" s="88"/>
      <c r="D1194" s="88"/>
      <c r="E1194" s="88" t="s">
        <v>601</v>
      </c>
      <c r="F1194" s="88" t="s">
        <v>57</v>
      </c>
      <c r="G1194" s="87" t="s">
        <v>2924</v>
      </c>
      <c r="H1194" s="87" t="s">
        <v>653</v>
      </c>
      <c r="I1194" s="87" t="s">
        <v>326</v>
      </c>
      <c r="J1194" s="87" t="s">
        <v>558</v>
      </c>
      <c r="K1194" s="87" t="s">
        <v>549</v>
      </c>
      <c r="L1194" s="87" t="s">
        <v>549</v>
      </c>
      <c r="M1194" s="89">
        <v>25168</v>
      </c>
      <c r="N1194" s="89">
        <v>12438</v>
      </c>
      <c r="O1194" s="89">
        <v>2178</v>
      </c>
      <c r="P1194" s="90">
        <v>39784</v>
      </c>
      <c r="R1194" s="91"/>
    </row>
    <row r="1195" spans="1:18" ht="20.100000000000001" customHeight="1" x14ac:dyDescent="0.25">
      <c r="A1195" s="87">
        <v>6464</v>
      </c>
      <c r="B1195" s="87" t="s">
        <v>2925</v>
      </c>
      <c r="C1195" s="88"/>
      <c r="D1195" s="88"/>
      <c r="E1195" s="88" t="s">
        <v>601</v>
      </c>
      <c r="F1195" s="88" t="s">
        <v>57</v>
      </c>
      <c r="G1195" s="87" t="s">
        <v>2926</v>
      </c>
      <c r="H1195" s="87" t="s">
        <v>653</v>
      </c>
      <c r="I1195" s="87" t="s">
        <v>326</v>
      </c>
      <c r="J1195" s="87" t="s">
        <v>558</v>
      </c>
      <c r="K1195" s="87" t="s">
        <v>549</v>
      </c>
      <c r="L1195" s="87" t="s">
        <v>549</v>
      </c>
      <c r="M1195" s="89">
        <v>952</v>
      </c>
      <c r="N1195" s="89">
        <v>758</v>
      </c>
      <c r="O1195" s="89">
        <v>0</v>
      </c>
      <c r="P1195" s="90">
        <v>1710</v>
      </c>
      <c r="R1195" s="91"/>
    </row>
    <row r="1196" spans="1:18" ht="20.100000000000001" customHeight="1" x14ac:dyDescent="0.25">
      <c r="A1196" s="87">
        <v>6524</v>
      </c>
      <c r="B1196" s="87" t="s">
        <v>2927</v>
      </c>
      <c r="C1196" s="88"/>
      <c r="D1196" s="88"/>
      <c r="E1196" s="88" t="s">
        <v>601</v>
      </c>
      <c r="F1196" s="88" t="s">
        <v>57</v>
      </c>
      <c r="G1196" s="87" t="s">
        <v>2928</v>
      </c>
      <c r="H1196" s="87" t="s">
        <v>653</v>
      </c>
      <c r="I1196" s="87" t="s">
        <v>326</v>
      </c>
      <c r="J1196" s="87" t="s">
        <v>558</v>
      </c>
      <c r="K1196" s="87" t="s">
        <v>549</v>
      </c>
      <c r="L1196" s="87" t="s">
        <v>549</v>
      </c>
      <c r="M1196" s="89">
        <v>6286</v>
      </c>
      <c r="N1196" s="89">
        <v>17798</v>
      </c>
      <c r="O1196" s="89">
        <v>5080</v>
      </c>
      <c r="P1196" s="90">
        <v>29164</v>
      </c>
      <c r="R1196" s="91"/>
    </row>
    <row r="1197" spans="1:18" ht="20.100000000000001" customHeight="1" x14ac:dyDescent="0.25">
      <c r="A1197" s="87">
        <v>6206</v>
      </c>
      <c r="B1197" s="87" t="s">
        <v>2929</v>
      </c>
      <c r="C1197" s="88"/>
      <c r="D1197" s="88"/>
      <c r="E1197" s="88" t="s">
        <v>601</v>
      </c>
      <c r="F1197" s="88" t="s">
        <v>57</v>
      </c>
      <c r="G1197" s="87" t="s">
        <v>2930</v>
      </c>
      <c r="H1197" s="87" t="s">
        <v>653</v>
      </c>
      <c r="I1197" s="87" t="s">
        <v>326</v>
      </c>
      <c r="J1197" s="87" t="s">
        <v>558</v>
      </c>
      <c r="K1197" s="87" t="s">
        <v>549</v>
      </c>
      <c r="L1197" s="87" t="s">
        <v>549</v>
      </c>
      <c r="M1197" s="89">
        <v>8268</v>
      </c>
      <c r="N1197" s="89">
        <v>3598</v>
      </c>
      <c r="O1197" s="89">
        <v>1468</v>
      </c>
      <c r="P1197" s="90">
        <v>13334</v>
      </c>
      <c r="R1197" s="91"/>
    </row>
    <row r="1198" spans="1:18" ht="20.100000000000001" customHeight="1" x14ac:dyDescent="0.25">
      <c r="A1198" s="87">
        <v>6466</v>
      </c>
      <c r="B1198" s="87" t="s">
        <v>2931</v>
      </c>
      <c r="C1198" s="88"/>
      <c r="D1198" s="88"/>
      <c r="E1198" s="88" t="s">
        <v>601</v>
      </c>
      <c r="F1198" s="88" t="s">
        <v>57</v>
      </c>
      <c r="G1198" s="87" t="s">
        <v>2932</v>
      </c>
      <c r="H1198" s="87" t="s">
        <v>653</v>
      </c>
      <c r="I1198" s="87" t="s">
        <v>326</v>
      </c>
      <c r="J1198" s="87" t="s">
        <v>558</v>
      </c>
      <c r="K1198" s="87" t="s">
        <v>549</v>
      </c>
      <c r="L1198" s="87" t="s">
        <v>549</v>
      </c>
      <c r="M1198" s="89">
        <v>244</v>
      </c>
      <c r="N1198" s="89">
        <v>114</v>
      </c>
      <c r="O1198" s="89">
        <v>0</v>
      </c>
      <c r="P1198" s="90">
        <v>358</v>
      </c>
      <c r="R1198" s="91"/>
    </row>
    <row r="1199" spans="1:18" ht="20.100000000000001" customHeight="1" x14ac:dyDescent="0.25">
      <c r="A1199" s="87">
        <v>6209</v>
      </c>
      <c r="B1199" s="87" t="s">
        <v>2933</v>
      </c>
      <c r="C1199" s="88"/>
      <c r="D1199" s="88"/>
      <c r="E1199" s="88" t="s">
        <v>601</v>
      </c>
      <c r="F1199" s="88" t="s">
        <v>57</v>
      </c>
      <c r="G1199" s="87" t="s">
        <v>2934</v>
      </c>
      <c r="H1199" s="87" t="s">
        <v>653</v>
      </c>
      <c r="I1199" s="87" t="s">
        <v>326</v>
      </c>
      <c r="J1199" s="87" t="s">
        <v>558</v>
      </c>
      <c r="K1199" s="87" t="s">
        <v>549</v>
      </c>
      <c r="L1199" s="87" t="s">
        <v>549</v>
      </c>
      <c r="M1199" s="89">
        <v>9074</v>
      </c>
      <c r="N1199" s="89">
        <v>4224</v>
      </c>
      <c r="O1199" s="89">
        <v>1698</v>
      </c>
      <c r="P1199" s="90">
        <v>14996</v>
      </c>
      <c r="R1199" s="91"/>
    </row>
    <row r="1200" spans="1:18" ht="20.100000000000001" customHeight="1" x14ac:dyDescent="0.25">
      <c r="A1200" s="87">
        <v>6456</v>
      </c>
      <c r="B1200" s="87" t="s">
        <v>2935</v>
      </c>
      <c r="C1200" s="88"/>
      <c r="D1200" s="88"/>
      <c r="E1200" s="88" t="s">
        <v>601</v>
      </c>
      <c r="F1200" s="88" t="s">
        <v>57</v>
      </c>
      <c r="G1200" s="87" t="s">
        <v>2936</v>
      </c>
      <c r="H1200" s="87" t="s">
        <v>653</v>
      </c>
      <c r="I1200" s="87" t="s">
        <v>326</v>
      </c>
      <c r="J1200" s="87" t="s">
        <v>677</v>
      </c>
      <c r="K1200" s="87" t="s">
        <v>549</v>
      </c>
      <c r="L1200" s="87" t="s">
        <v>549</v>
      </c>
      <c r="M1200" s="89">
        <v>101996</v>
      </c>
      <c r="N1200" s="89">
        <v>275020</v>
      </c>
      <c r="O1200" s="89">
        <v>38510</v>
      </c>
      <c r="P1200" s="90">
        <v>415526</v>
      </c>
      <c r="R1200" s="91"/>
    </row>
    <row r="1201" spans="1:18" ht="20.100000000000001" customHeight="1" x14ac:dyDescent="0.25">
      <c r="A1201" s="87">
        <v>6210</v>
      </c>
      <c r="B1201" s="87" t="s">
        <v>2937</v>
      </c>
      <c r="C1201" s="88"/>
      <c r="D1201" s="88"/>
      <c r="E1201" s="88" t="s">
        <v>601</v>
      </c>
      <c r="F1201" s="88" t="s">
        <v>57</v>
      </c>
      <c r="G1201" s="87" t="s">
        <v>2938</v>
      </c>
      <c r="H1201" s="87" t="s">
        <v>653</v>
      </c>
      <c r="I1201" s="87" t="s">
        <v>326</v>
      </c>
      <c r="J1201" s="87" t="s">
        <v>558</v>
      </c>
      <c r="K1201" s="87" t="s">
        <v>549</v>
      </c>
      <c r="L1201" s="87" t="s">
        <v>549</v>
      </c>
      <c r="M1201" s="89">
        <v>558</v>
      </c>
      <c r="N1201" s="89">
        <v>422</v>
      </c>
      <c r="O1201" s="89">
        <v>60</v>
      </c>
      <c r="P1201" s="90">
        <v>1040</v>
      </c>
      <c r="R1201" s="91"/>
    </row>
    <row r="1202" spans="1:18" ht="20.100000000000001" customHeight="1" x14ac:dyDescent="0.25">
      <c r="A1202" s="87">
        <v>6211</v>
      </c>
      <c r="B1202" s="87" t="s">
        <v>2939</v>
      </c>
      <c r="C1202" s="88"/>
      <c r="D1202" s="88"/>
      <c r="E1202" s="88" t="s">
        <v>601</v>
      </c>
      <c r="F1202" s="88" t="s">
        <v>57</v>
      </c>
      <c r="G1202" s="87" t="s">
        <v>2940</v>
      </c>
      <c r="H1202" s="87" t="s">
        <v>653</v>
      </c>
      <c r="I1202" s="87" t="s">
        <v>326</v>
      </c>
      <c r="J1202" s="87" t="s">
        <v>558</v>
      </c>
      <c r="K1202" s="87" t="s">
        <v>549</v>
      </c>
      <c r="L1202" s="87" t="s">
        <v>549</v>
      </c>
      <c r="M1202" s="89">
        <v>4094</v>
      </c>
      <c r="N1202" s="89">
        <v>2274</v>
      </c>
      <c r="O1202" s="89">
        <v>230</v>
      </c>
      <c r="P1202" s="90">
        <v>6598</v>
      </c>
      <c r="R1202" s="91"/>
    </row>
    <row r="1203" spans="1:18" ht="20.100000000000001" customHeight="1" x14ac:dyDescent="0.25">
      <c r="A1203" s="87">
        <v>7295</v>
      </c>
      <c r="B1203" s="87" t="s">
        <v>2941</v>
      </c>
      <c r="C1203" s="88"/>
      <c r="D1203" s="88"/>
      <c r="E1203" s="88"/>
      <c r="F1203" s="88" t="s">
        <v>57</v>
      </c>
      <c r="G1203" s="87" t="s">
        <v>2942</v>
      </c>
      <c r="H1203" s="87" t="s">
        <v>632</v>
      </c>
      <c r="I1203" s="87" t="s">
        <v>400</v>
      </c>
      <c r="J1203" s="87" t="s">
        <v>633</v>
      </c>
      <c r="K1203" s="87" t="s">
        <v>549</v>
      </c>
      <c r="L1203" s="87" t="s">
        <v>549</v>
      </c>
      <c r="M1203" s="89">
        <v>47414</v>
      </c>
      <c r="N1203" s="89">
        <v>128744</v>
      </c>
      <c r="O1203" s="89">
        <v>25142</v>
      </c>
      <c r="P1203" s="90">
        <v>201300</v>
      </c>
      <c r="R1203" s="91"/>
    </row>
    <row r="1204" spans="1:18" ht="20.100000000000001" customHeight="1" x14ac:dyDescent="0.25">
      <c r="A1204" s="87">
        <v>7299</v>
      </c>
      <c r="B1204" s="87" t="s">
        <v>2943</v>
      </c>
      <c r="C1204" s="88"/>
      <c r="D1204" s="88"/>
      <c r="E1204" s="88"/>
      <c r="F1204" s="88" t="s">
        <v>57</v>
      </c>
      <c r="G1204" s="87" t="s">
        <v>2944</v>
      </c>
      <c r="H1204" s="87" t="s">
        <v>632</v>
      </c>
      <c r="I1204" s="87" t="s">
        <v>400</v>
      </c>
      <c r="J1204" s="87" t="s">
        <v>633</v>
      </c>
      <c r="K1204" s="87" t="s">
        <v>549</v>
      </c>
      <c r="L1204" s="87" t="s">
        <v>549</v>
      </c>
      <c r="M1204" s="89">
        <v>4606</v>
      </c>
      <c r="N1204" s="89">
        <v>8966</v>
      </c>
      <c r="O1204" s="89">
        <v>2276</v>
      </c>
      <c r="P1204" s="90">
        <v>15848</v>
      </c>
      <c r="R1204" s="91"/>
    </row>
    <row r="1205" spans="1:18" ht="20.100000000000001" customHeight="1" x14ac:dyDescent="0.25">
      <c r="A1205" s="87">
        <v>7327</v>
      </c>
      <c r="B1205" s="87" t="s">
        <v>2945</v>
      </c>
      <c r="C1205" s="88"/>
      <c r="D1205" s="88"/>
      <c r="E1205" s="88"/>
      <c r="F1205" s="88" t="s">
        <v>57</v>
      </c>
      <c r="G1205" s="87" t="s">
        <v>2946</v>
      </c>
      <c r="H1205" s="87" t="s">
        <v>632</v>
      </c>
      <c r="I1205" s="87" t="s">
        <v>400</v>
      </c>
      <c r="J1205" s="87" t="s">
        <v>633</v>
      </c>
      <c r="K1205" s="87" t="s">
        <v>549</v>
      </c>
      <c r="L1205" s="87" t="s">
        <v>549</v>
      </c>
      <c r="M1205" s="89">
        <v>34202</v>
      </c>
      <c r="N1205" s="89">
        <v>71806</v>
      </c>
      <c r="O1205" s="89">
        <v>19274</v>
      </c>
      <c r="P1205" s="90">
        <v>125282</v>
      </c>
      <c r="R1205" s="91"/>
    </row>
    <row r="1206" spans="1:18" ht="20.100000000000001" customHeight="1" x14ac:dyDescent="0.25">
      <c r="A1206" s="87">
        <v>7308</v>
      </c>
      <c r="B1206" s="87" t="s">
        <v>2947</v>
      </c>
      <c r="C1206" s="88"/>
      <c r="D1206" s="88"/>
      <c r="E1206" s="88"/>
      <c r="F1206" s="88" t="s">
        <v>57</v>
      </c>
      <c r="G1206" s="87" t="s">
        <v>2948</v>
      </c>
      <c r="H1206" s="87" t="s">
        <v>632</v>
      </c>
      <c r="I1206" s="87" t="s">
        <v>400</v>
      </c>
      <c r="J1206" s="87" t="s">
        <v>633</v>
      </c>
      <c r="K1206" s="87" t="s">
        <v>549</v>
      </c>
      <c r="L1206" s="87" t="s">
        <v>549</v>
      </c>
      <c r="M1206" s="89">
        <v>61384</v>
      </c>
      <c r="N1206" s="89">
        <v>123442</v>
      </c>
      <c r="O1206" s="89">
        <v>66556</v>
      </c>
      <c r="P1206" s="90">
        <v>251382</v>
      </c>
      <c r="R1206" s="91"/>
    </row>
    <row r="1207" spans="1:18" ht="20.100000000000001" customHeight="1" x14ac:dyDescent="0.25">
      <c r="A1207" s="87">
        <v>7297</v>
      </c>
      <c r="B1207" s="87" t="s">
        <v>2949</v>
      </c>
      <c r="C1207" s="88"/>
      <c r="D1207" s="88"/>
      <c r="E1207" s="88"/>
      <c r="F1207" s="88" t="s">
        <v>57</v>
      </c>
      <c r="G1207" s="87" t="s">
        <v>2950</v>
      </c>
      <c r="H1207" s="87" t="s">
        <v>632</v>
      </c>
      <c r="I1207" s="87" t="s">
        <v>400</v>
      </c>
      <c r="J1207" s="87" t="s">
        <v>633</v>
      </c>
      <c r="K1207" s="87" t="s">
        <v>549</v>
      </c>
      <c r="L1207" s="87" t="s">
        <v>549</v>
      </c>
      <c r="M1207" s="89">
        <v>6082</v>
      </c>
      <c r="N1207" s="89">
        <v>7088</v>
      </c>
      <c r="O1207" s="89">
        <v>2828</v>
      </c>
      <c r="P1207" s="90">
        <v>15998</v>
      </c>
      <c r="R1207" s="91"/>
    </row>
    <row r="1208" spans="1:18" ht="20.100000000000001" customHeight="1" x14ac:dyDescent="0.25">
      <c r="A1208" s="87">
        <v>7319</v>
      </c>
      <c r="B1208" s="87" t="s">
        <v>2951</v>
      </c>
      <c r="C1208" s="88"/>
      <c r="D1208" s="88"/>
      <c r="E1208" s="88"/>
      <c r="F1208" s="88" t="s">
        <v>57</v>
      </c>
      <c r="G1208" s="87" t="s">
        <v>2952</v>
      </c>
      <c r="H1208" s="87" t="s">
        <v>632</v>
      </c>
      <c r="I1208" s="87" t="s">
        <v>400</v>
      </c>
      <c r="J1208" s="87" t="s">
        <v>633</v>
      </c>
      <c r="K1208" s="87" t="s">
        <v>549</v>
      </c>
      <c r="L1208" s="87" t="s">
        <v>549</v>
      </c>
      <c r="M1208" s="89">
        <v>47418</v>
      </c>
      <c r="N1208" s="89">
        <v>143466</v>
      </c>
      <c r="O1208" s="89">
        <v>19068</v>
      </c>
      <c r="P1208" s="90">
        <v>209952</v>
      </c>
      <c r="R1208" s="91"/>
    </row>
    <row r="1209" spans="1:18" ht="20.100000000000001" customHeight="1" x14ac:dyDescent="0.25">
      <c r="A1209" s="87">
        <v>7329</v>
      </c>
      <c r="B1209" s="87" t="s">
        <v>2953</v>
      </c>
      <c r="C1209" s="88"/>
      <c r="D1209" s="88"/>
      <c r="E1209" s="88"/>
      <c r="F1209" s="88" t="s">
        <v>57</v>
      </c>
      <c r="G1209" s="87" t="s">
        <v>2954</v>
      </c>
      <c r="H1209" s="87" t="s">
        <v>632</v>
      </c>
      <c r="I1209" s="87" t="s">
        <v>400</v>
      </c>
      <c r="J1209" s="87" t="s">
        <v>633</v>
      </c>
      <c r="K1209" s="87" t="s">
        <v>549</v>
      </c>
      <c r="L1209" s="87" t="s">
        <v>549</v>
      </c>
      <c r="M1209" s="89">
        <v>12634</v>
      </c>
      <c r="N1209" s="89">
        <v>11918</v>
      </c>
      <c r="O1209" s="89">
        <v>1634</v>
      </c>
      <c r="P1209" s="90">
        <v>26186</v>
      </c>
      <c r="R1209" s="91"/>
    </row>
    <row r="1210" spans="1:18" ht="20.100000000000001" customHeight="1" x14ac:dyDescent="0.25">
      <c r="A1210" s="87">
        <v>7326</v>
      </c>
      <c r="B1210" s="87" t="s">
        <v>2955</v>
      </c>
      <c r="C1210" s="88"/>
      <c r="D1210" s="88"/>
      <c r="E1210" s="88"/>
      <c r="F1210" s="88" t="s">
        <v>57</v>
      </c>
      <c r="G1210" s="87" t="s">
        <v>2956</v>
      </c>
      <c r="H1210" s="87" t="s">
        <v>632</v>
      </c>
      <c r="I1210" s="87" t="s">
        <v>400</v>
      </c>
      <c r="J1210" s="87" t="s">
        <v>633</v>
      </c>
      <c r="K1210" s="87" t="s">
        <v>549</v>
      </c>
      <c r="L1210" s="87" t="s">
        <v>549</v>
      </c>
      <c r="M1210" s="89">
        <v>8008</v>
      </c>
      <c r="N1210" s="89">
        <v>10250</v>
      </c>
      <c r="O1210" s="89">
        <v>6394</v>
      </c>
      <c r="P1210" s="90">
        <v>24652</v>
      </c>
      <c r="R1210" s="91"/>
    </row>
    <row r="1211" spans="1:18" ht="20.100000000000001" customHeight="1" x14ac:dyDescent="0.25">
      <c r="A1211" s="87">
        <v>3389</v>
      </c>
      <c r="B1211" s="87" t="s">
        <v>2957</v>
      </c>
      <c r="C1211" s="88"/>
      <c r="D1211" s="88"/>
      <c r="E1211" s="88" t="s">
        <v>601</v>
      </c>
      <c r="F1211" s="88" t="s">
        <v>57</v>
      </c>
      <c r="G1211" s="87" t="s">
        <v>2958</v>
      </c>
      <c r="H1211" s="87" t="s">
        <v>187</v>
      </c>
      <c r="I1211" s="87" t="s">
        <v>298</v>
      </c>
      <c r="J1211" s="87" t="s">
        <v>696</v>
      </c>
      <c r="K1211" s="87" t="s">
        <v>549</v>
      </c>
      <c r="L1211" s="87" t="s">
        <v>549</v>
      </c>
      <c r="M1211" s="89">
        <v>194168</v>
      </c>
      <c r="N1211" s="89">
        <v>169722</v>
      </c>
      <c r="O1211" s="89">
        <v>140158</v>
      </c>
      <c r="P1211" s="90">
        <v>504048</v>
      </c>
      <c r="R1211" s="91"/>
    </row>
    <row r="1212" spans="1:18" ht="20.100000000000001" customHeight="1" x14ac:dyDescent="0.25">
      <c r="A1212" s="87">
        <v>3388</v>
      </c>
      <c r="B1212" s="87" t="s">
        <v>2959</v>
      </c>
      <c r="C1212" s="88"/>
      <c r="D1212" s="88"/>
      <c r="E1212" s="88" t="s">
        <v>601</v>
      </c>
      <c r="F1212" s="88" t="s">
        <v>57</v>
      </c>
      <c r="G1212" s="87" t="s">
        <v>2960</v>
      </c>
      <c r="H1212" s="87" t="s">
        <v>187</v>
      </c>
      <c r="I1212" s="87" t="s">
        <v>298</v>
      </c>
      <c r="J1212" s="87" t="s">
        <v>696</v>
      </c>
      <c r="K1212" s="87" t="s">
        <v>549</v>
      </c>
      <c r="L1212" s="87" t="s">
        <v>549</v>
      </c>
      <c r="M1212" s="89">
        <v>28144</v>
      </c>
      <c r="N1212" s="89">
        <v>27960</v>
      </c>
      <c r="O1212" s="89">
        <v>12490</v>
      </c>
      <c r="P1212" s="90">
        <v>68594</v>
      </c>
      <c r="R1212" s="91"/>
    </row>
    <row r="1213" spans="1:18" ht="20.100000000000001" customHeight="1" x14ac:dyDescent="0.25">
      <c r="A1213" s="87">
        <v>3391</v>
      </c>
      <c r="B1213" s="87" t="s">
        <v>2961</v>
      </c>
      <c r="C1213" s="88"/>
      <c r="D1213" s="88"/>
      <c r="E1213" s="88" t="s">
        <v>601</v>
      </c>
      <c r="F1213" s="88" t="s">
        <v>57</v>
      </c>
      <c r="G1213" s="87" t="s">
        <v>2962</v>
      </c>
      <c r="H1213" s="87" t="s">
        <v>187</v>
      </c>
      <c r="I1213" s="87" t="s">
        <v>298</v>
      </c>
      <c r="J1213" s="87" t="s">
        <v>696</v>
      </c>
      <c r="K1213" s="87" t="s">
        <v>549</v>
      </c>
      <c r="L1213" s="87" t="s">
        <v>549</v>
      </c>
      <c r="M1213" s="89">
        <v>224694</v>
      </c>
      <c r="N1213" s="89">
        <v>662522</v>
      </c>
      <c r="O1213" s="89">
        <v>260372</v>
      </c>
      <c r="P1213" s="90">
        <v>1147588</v>
      </c>
      <c r="R1213" s="91"/>
    </row>
    <row r="1214" spans="1:18" ht="20.100000000000001" customHeight="1" x14ac:dyDescent="0.25">
      <c r="A1214" s="87">
        <v>3390</v>
      </c>
      <c r="B1214" s="87" t="s">
        <v>2963</v>
      </c>
      <c r="C1214" s="88"/>
      <c r="D1214" s="88"/>
      <c r="E1214" s="88" t="s">
        <v>601</v>
      </c>
      <c r="F1214" s="88" t="s">
        <v>57</v>
      </c>
      <c r="G1214" s="87" t="s">
        <v>2964</v>
      </c>
      <c r="H1214" s="87" t="s">
        <v>187</v>
      </c>
      <c r="I1214" s="87" t="s">
        <v>298</v>
      </c>
      <c r="J1214" s="87" t="s">
        <v>696</v>
      </c>
      <c r="K1214" s="87" t="s">
        <v>549</v>
      </c>
      <c r="L1214" s="87" t="s">
        <v>549</v>
      </c>
      <c r="M1214" s="89">
        <v>125764</v>
      </c>
      <c r="N1214" s="89">
        <v>148352</v>
      </c>
      <c r="O1214" s="89">
        <v>47190</v>
      </c>
      <c r="P1214" s="90">
        <v>321306</v>
      </c>
      <c r="R1214" s="91"/>
    </row>
    <row r="1215" spans="1:18" ht="20.100000000000001" customHeight="1" x14ac:dyDescent="0.25">
      <c r="A1215" s="87">
        <v>3392</v>
      </c>
      <c r="B1215" s="87" t="s">
        <v>2965</v>
      </c>
      <c r="C1215" s="88"/>
      <c r="D1215" s="88"/>
      <c r="E1215" s="88" t="s">
        <v>601</v>
      </c>
      <c r="F1215" s="88" t="s">
        <v>57</v>
      </c>
      <c r="G1215" s="87" t="s">
        <v>2966</v>
      </c>
      <c r="H1215" s="87" t="s">
        <v>187</v>
      </c>
      <c r="I1215" s="87" t="s">
        <v>298</v>
      </c>
      <c r="J1215" s="87" t="s">
        <v>696</v>
      </c>
      <c r="K1215" s="87" t="s">
        <v>549</v>
      </c>
      <c r="L1215" s="87" t="s">
        <v>549</v>
      </c>
      <c r="M1215" s="89">
        <v>137706</v>
      </c>
      <c r="N1215" s="89">
        <v>196040</v>
      </c>
      <c r="O1215" s="89">
        <v>110060</v>
      </c>
      <c r="P1215" s="90">
        <v>443806</v>
      </c>
      <c r="R1215" s="91"/>
    </row>
    <row r="1216" spans="1:18" ht="20.100000000000001" customHeight="1" x14ac:dyDescent="0.25">
      <c r="A1216" s="87">
        <v>1074</v>
      </c>
      <c r="B1216" s="87" t="s">
        <v>2967</v>
      </c>
      <c r="C1216" s="88"/>
      <c r="D1216" s="88"/>
      <c r="E1216" s="88"/>
      <c r="F1216" s="88" t="s">
        <v>57</v>
      </c>
      <c r="G1216" s="87" t="s">
        <v>2968</v>
      </c>
      <c r="H1216" s="87" t="s">
        <v>137</v>
      </c>
      <c r="I1216" s="87" t="s">
        <v>421</v>
      </c>
      <c r="J1216" s="87" t="s">
        <v>623</v>
      </c>
      <c r="K1216" s="87" t="s">
        <v>549</v>
      </c>
      <c r="L1216" s="87" t="s">
        <v>549</v>
      </c>
      <c r="M1216" s="89">
        <v>50362</v>
      </c>
      <c r="N1216" s="89">
        <v>51710</v>
      </c>
      <c r="O1216" s="89">
        <v>41404</v>
      </c>
      <c r="P1216" s="90">
        <v>143476</v>
      </c>
      <c r="R1216" s="91"/>
    </row>
    <row r="1217" spans="1:18" ht="20.100000000000001" customHeight="1" x14ac:dyDescent="0.25">
      <c r="A1217" s="87">
        <v>9882</v>
      </c>
      <c r="B1217" s="87" t="s">
        <v>2969</v>
      </c>
      <c r="C1217" s="88"/>
      <c r="D1217" s="88"/>
      <c r="E1217" s="88"/>
      <c r="F1217" s="88" t="s">
        <v>57</v>
      </c>
      <c r="G1217" s="87" t="s">
        <v>2970</v>
      </c>
      <c r="H1217" s="87" t="s">
        <v>137</v>
      </c>
      <c r="I1217" s="87" t="s">
        <v>421</v>
      </c>
      <c r="J1217" s="87" t="s">
        <v>623</v>
      </c>
      <c r="K1217" s="87" t="s">
        <v>549</v>
      </c>
      <c r="L1217" s="87" t="s">
        <v>549</v>
      </c>
      <c r="M1217" s="89">
        <v>173966</v>
      </c>
      <c r="N1217" s="89">
        <v>23022</v>
      </c>
      <c r="O1217" s="89">
        <v>90004</v>
      </c>
      <c r="P1217" s="90">
        <v>286992</v>
      </c>
      <c r="R1217" s="91"/>
    </row>
    <row r="1218" spans="1:18" ht="20.100000000000001" customHeight="1" x14ac:dyDescent="0.25">
      <c r="A1218" s="87">
        <v>1078</v>
      </c>
      <c r="B1218" s="87" t="s">
        <v>2971</v>
      </c>
      <c r="C1218" s="88"/>
      <c r="D1218" s="88"/>
      <c r="E1218" s="88"/>
      <c r="F1218" s="88" t="s">
        <v>57</v>
      </c>
      <c r="G1218" s="87" t="s">
        <v>2972</v>
      </c>
      <c r="H1218" s="87" t="s">
        <v>137</v>
      </c>
      <c r="I1218" s="87" t="s">
        <v>421</v>
      </c>
      <c r="J1218" s="87" t="s">
        <v>623</v>
      </c>
      <c r="K1218" s="87" t="s">
        <v>549</v>
      </c>
      <c r="L1218" s="87" t="s">
        <v>549</v>
      </c>
      <c r="M1218" s="89">
        <v>168</v>
      </c>
      <c r="N1218" s="89">
        <v>12</v>
      </c>
      <c r="O1218" s="89">
        <v>1090</v>
      </c>
      <c r="P1218" s="90">
        <v>1270</v>
      </c>
      <c r="R1218" s="91"/>
    </row>
    <row r="1219" spans="1:18" ht="20.100000000000001" customHeight="1" x14ac:dyDescent="0.25">
      <c r="A1219" s="87">
        <v>1121</v>
      </c>
      <c r="B1219" s="87" t="s">
        <v>2973</v>
      </c>
      <c r="C1219" s="88"/>
      <c r="D1219" s="88"/>
      <c r="E1219" s="88"/>
      <c r="F1219" s="88" t="s">
        <v>57</v>
      </c>
      <c r="G1219" s="87" t="s">
        <v>2974</v>
      </c>
      <c r="H1219" s="87" t="s">
        <v>137</v>
      </c>
      <c r="I1219" s="87" t="s">
        <v>421</v>
      </c>
      <c r="J1219" s="87" t="s">
        <v>623</v>
      </c>
      <c r="K1219" s="87" t="s">
        <v>549</v>
      </c>
      <c r="L1219" s="87" t="s">
        <v>549</v>
      </c>
      <c r="M1219" s="89">
        <v>25794</v>
      </c>
      <c r="N1219" s="89">
        <v>1888</v>
      </c>
      <c r="O1219" s="89">
        <v>23998</v>
      </c>
      <c r="P1219" s="90">
        <v>51680</v>
      </c>
      <c r="R1219" s="91"/>
    </row>
    <row r="1220" spans="1:18" ht="20.100000000000001" customHeight="1" x14ac:dyDescent="0.25">
      <c r="A1220" s="87">
        <v>1069</v>
      </c>
      <c r="B1220" s="87" t="s">
        <v>2975</v>
      </c>
      <c r="C1220" s="88"/>
      <c r="D1220" s="88" t="s">
        <v>66</v>
      </c>
      <c r="E1220" s="88"/>
      <c r="F1220" s="88"/>
      <c r="G1220" s="87" t="s">
        <v>226</v>
      </c>
      <c r="H1220" s="87" t="s">
        <v>170</v>
      </c>
      <c r="I1220" s="87" t="s">
        <v>226</v>
      </c>
      <c r="J1220" s="87" t="s">
        <v>623</v>
      </c>
      <c r="K1220" s="87" t="s">
        <v>549</v>
      </c>
      <c r="L1220" s="87" t="s">
        <v>549</v>
      </c>
      <c r="M1220" s="89">
        <v>495816</v>
      </c>
      <c r="N1220" s="89">
        <v>1660028</v>
      </c>
      <c r="O1220" s="89">
        <v>991166</v>
      </c>
      <c r="P1220" s="90">
        <v>3147010</v>
      </c>
      <c r="R1220" s="91"/>
    </row>
    <row r="1221" spans="1:18" ht="20.100000000000001" customHeight="1" x14ac:dyDescent="0.25">
      <c r="A1221" s="87">
        <v>7662</v>
      </c>
      <c r="B1221" s="87" t="s">
        <v>2976</v>
      </c>
      <c r="C1221" s="88"/>
      <c r="D1221" s="88"/>
      <c r="E1221" s="88"/>
      <c r="F1221" s="88" t="s">
        <v>57</v>
      </c>
      <c r="G1221" s="87" t="s">
        <v>2977</v>
      </c>
      <c r="H1221" s="87" t="s">
        <v>102</v>
      </c>
      <c r="I1221" s="87" t="s">
        <v>349</v>
      </c>
      <c r="J1221" s="87" t="s">
        <v>558</v>
      </c>
      <c r="K1221" s="87" t="s">
        <v>549</v>
      </c>
      <c r="L1221" s="87" t="s">
        <v>549</v>
      </c>
      <c r="M1221" s="89">
        <v>152</v>
      </c>
      <c r="N1221" s="89">
        <v>52</v>
      </c>
      <c r="O1221" s="89">
        <v>0</v>
      </c>
      <c r="P1221" s="90">
        <v>204</v>
      </c>
      <c r="R1221" s="91"/>
    </row>
    <row r="1222" spans="1:18" ht="20.100000000000001" customHeight="1" x14ac:dyDescent="0.25">
      <c r="A1222" s="87">
        <v>7787</v>
      </c>
      <c r="B1222" s="87" t="s">
        <v>2978</v>
      </c>
      <c r="C1222" s="88"/>
      <c r="D1222" s="88"/>
      <c r="E1222" s="88"/>
      <c r="F1222" s="88" t="s">
        <v>57</v>
      </c>
      <c r="G1222" s="87" t="s">
        <v>2979</v>
      </c>
      <c r="H1222" s="87" t="s">
        <v>102</v>
      </c>
      <c r="I1222" s="87" t="s">
        <v>349</v>
      </c>
      <c r="J1222" s="87" t="s">
        <v>558</v>
      </c>
      <c r="K1222" s="87" t="s">
        <v>549</v>
      </c>
      <c r="L1222" s="87" t="s">
        <v>549</v>
      </c>
      <c r="M1222" s="89">
        <v>83980</v>
      </c>
      <c r="N1222" s="89">
        <v>201638</v>
      </c>
      <c r="O1222" s="89">
        <v>26834</v>
      </c>
      <c r="P1222" s="90">
        <v>312452</v>
      </c>
      <c r="R1222" s="91"/>
    </row>
    <row r="1223" spans="1:18" ht="20.100000000000001" customHeight="1" x14ac:dyDescent="0.25">
      <c r="A1223" s="87">
        <v>7563</v>
      </c>
      <c r="B1223" s="87" t="s">
        <v>2980</v>
      </c>
      <c r="C1223" s="88"/>
      <c r="D1223" s="88"/>
      <c r="E1223" s="88"/>
      <c r="F1223" s="88" t="s">
        <v>57</v>
      </c>
      <c r="G1223" s="87" t="s">
        <v>2981</v>
      </c>
      <c r="H1223" s="87" t="s">
        <v>102</v>
      </c>
      <c r="I1223" s="87" t="s">
        <v>349</v>
      </c>
      <c r="J1223" s="87" t="s">
        <v>558</v>
      </c>
      <c r="K1223" s="87" t="s">
        <v>549</v>
      </c>
      <c r="L1223" s="87" t="s">
        <v>549</v>
      </c>
      <c r="M1223" s="89">
        <v>3314</v>
      </c>
      <c r="N1223" s="89">
        <v>5490</v>
      </c>
      <c r="O1223" s="89">
        <v>2480</v>
      </c>
      <c r="P1223" s="90">
        <v>11284</v>
      </c>
      <c r="R1223" s="91"/>
    </row>
    <row r="1224" spans="1:18" ht="20.100000000000001" customHeight="1" x14ac:dyDescent="0.25">
      <c r="A1224" s="87">
        <v>7791</v>
      </c>
      <c r="B1224" s="87" t="s">
        <v>2982</v>
      </c>
      <c r="C1224" s="88"/>
      <c r="D1224" s="88"/>
      <c r="E1224" s="88"/>
      <c r="F1224" s="88" t="s">
        <v>57</v>
      </c>
      <c r="G1224" s="87" t="s">
        <v>2983</v>
      </c>
      <c r="H1224" s="87" t="s">
        <v>102</v>
      </c>
      <c r="I1224" s="87" t="s">
        <v>349</v>
      </c>
      <c r="J1224" s="87" t="s">
        <v>703</v>
      </c>
      <c r="K1224" s="87" t="s">
        <v>549</v>
      </c>
      <c r="L1224" s="87" t="s">
        <v>549</v>
      </c>
      <c r="M1224" s="89">
        <v>20538</v>
      </c>
      <c r="N1224" s="89">
        <v>497856</v>
      </c>
      <c r="O1224" s="89">
        <v>21384</v>
      </c>
      <c r="P1224" s="90">
        <v>539778</v>
      </c>
      <c r="R1224" s="91"/>
    </row>
    <row r="1225" spans="1:18" ht="20.100000000000001" customHeight="1" x14ac:dyDescent="0.25">
      <c r="A1225" s="87">
        <v>7792</v>
      </c>
      <c r="B1225" s="87" t="s">
        <v>2984</v>
      </c>
      <c r="C1225" s="88"/>
      <c r="D1225" s="88"/>
      <c r="E1225" s="88"/>
      <c r="F1225" s="88" t="s">
        <v>57</v>
      </c>
      <c r="G1225" s="87" t="s">
        <v>2985</v>
      </c>
      <c r="H1225" s="87" t="s">
        <v>102</v>
      </c>
      <c r="I1225" s="87" t="s">
        <v>349</v>
      </c>
      <c r="J1225" s="87" t="s">
        <v>558</v>
      </c>
      <c r="K1225" s="87" t="s">
        <v>549</v>
      </c>
      <c r="L1225" s="87" t="s">
        <v>549</v>
      </c>
      <c r="M1225" s="89">
        <v>2092</v>
      </c>
      <c r="N1225" s="89">
        <v>194</v>
      </c>
      <c r="O1225" s="89">
        <v>482</v>
      </c>
      <c r="P1225" s="90">
        <v>2768</v>
      </c>
      <c r="R1225" s="91"/>
    </row>
    <row r="1226" spans="1:18" ht="20.100000000000001" customHeight="1" x14ac:dyDescent="0.25">
      <c r="A1226" s="87">
        <v>7504</v>
      </c>
      <c r="B1226" s="87" t="s">
        <v>2986</v>
      </c>
      <c r="C1226" s="88"/>
      <c r="D1226" s="88"/>
      <c r="E1226" s="88"/>
      <c r="F1226" s="88" t="s">
        <v>57</v>
      </c>
      <c r="G1226" s="87" t="s">
        <v>2987</v>
      </c>
      <c r="H1226" s="87" t="s">
        <v>102</v>
      </c>
      <c r="I1226" s="87" t="s">
        <v>349</v>
      </c>
      <c r="J1226" s="87" t="s">
        <v>558</v>
      </c>
      <c r="K1226" s="87" t="s">
        <v>549</v>
      </c>
      <c r="L1226" s="87" t="s">
        <v>549</v>
      </c>
      <c r="M1226" s="89">
        <v>17202</v>
      </c>
      <c r="N1226" s="89">
        <v>31602</v>
      </c>
      <c r="O1226" s="89">
        <v>5168</v>
      </c>
      <c r="P1226" s="90">
        <v>53972</v>
      </c>
      <c r="R1226" s="91"/>
    </row>
    <row r="1227" spans="1:18" ht="20.100000000000001" customHeight="1" x14ac:dyDescent="0.25">
      <c r="A1227" s="87">
        <v>7579</v>
      </c>
      <c r="B1227" s="87" t="s">
        <v>2988</v>
      </c>
      <c r="C1227" s="88"/>
      <c r="D1227" s="88"/>
      <c r="E1227" s="88"/>
      <c r="F1227" s="88" t="s">
        <v>57</v>
      </c>
      <c r="G1227" s="87" t="s">
        <v>2989</v>
      </c>
      <c r="H1227" s="87" t="s">
        <v>102</v>
      </c>
      <c r="I1227" s="87" t="s">
        <v>349</v>
      </c>
      <c r="J1227" s="87" t="s">
        <v>558</v>
      </c>
      <c r="K1227" s="87" t="s">
        <v>549</v>
      </c>
      <c r="L1227" s="87" t="s">
        <v>549</v>
      </c>
      <c r="M1227" s="89">
        <v>43710</v>
      </c>
      <c r="N1227" s="89">
        <v>22686</v>
      </c>
      <c r="O1227" s="89">
        <v>28148</v>
      </c>
      <c r="P1227" s="90">
        <v>94544</v>
      </c>
      <c r="R1227" s="91"/>
    </row>
    <row r="1228" spans="1:18" ht="20.100000000000001" customHeight="1" x14ac:dyDescent="0.25">
      <c r="A1228" s="87">
        <v>7568</v>
      </c>
      <c r="B1228" s="87" t="s">
        <v>2990</v>
      </c>
      <c r="C1228" s="88"/>
      <c r="D1228" s="88"/>
      <c r="E1228" s="88"/>
      <c r="F1228" s="88" t="s">
        <v>57</v>
      </c>
      <c r="G1228" s="87" t="s">
        <v>2991</v>
      </c>
      <c r="H1228" s="87" t="s">
        <v>102</v>
      </c>
      <c r="I1228" s="87" t="s">
        <v>349</v>
      </c>
      <c r="J1228" s="87" t="s">
        <v>558</v>
      </c>
      <c r="K1228" s="87" t="s">
        <v>549</v>
      </c>
      <c r="L1228" s="87" t="s">
        <v>549</v>
      </c>
      <c r="M1228" s="89">
        <v>21436</v>
      </c>
      <c r="N1228" s="89">
        <v>44500</v>
      </c>
      <c r="O1228" s="89">
        <v>5802</v>
      </c>
      <c r="P1228" s="90">
        <v>71738</v>
      </c>
      <c r="R1228" s="91"/>
    </row>
    <row r="1229" spans="1:18" ht="20.100000000000001" customHeight="1" x14ac:dyDescent="0.25">
      <c r="A1229" s="87">
        <v>7569</v>
      </c>
      <c r="B1229" s="87" t="s">
        <v>2992</v>
      </c>
      <c r="C1229" s="88"/>
      <c r="D1229" s="88"/>
      <c r="E1229" s="88"/>
      <c r="F1229" s="88" t="s">
        <v>57</v>
      </c>
      <c r="G1229" s="87" t="s">
        <v>2993</v>
      </c>
      <c r="H1229" s="87" t="s">
        <v>102</v>
      </c>
      <c r="I1229" s="87" t="s">
        <v>349</v>
      </c>
      <c r="J1229" s="87" t="s">
        <v>558</v>
      </c>
      <c r="K1229" s="87" t="s">
        <v>549</v>
      </c>
      <c r="L1229" s="87" t="s">
        <v>549</v>
      </c>
      <c r="M1229" s="89">
        <v>11428</v>
      </c>
      <c r="N1229" s="89">
        <v>15434</v>
      </c>
      <c r="O1229" s="89">
        <v>5940</v>
      </c>
      <c r="P1229" s="90">
        <v>32802</v>
      </c>
      <c r="R1229" s="91"/>
    </row>
    <row r="1230" spans="1:18" ht="20.100000000000001" customHeight="1" x14ac:dyDescent="0.25">
      <c r="A1230" s="87">
        <v>7506</v>
      </c>
      <c r="B1230" s="87" t="s">
        <v>2994</v>
      </c>
      <c r="C1230" s="88"/>
      <c r="D1230" s="88"/>
      <c r="E1230" s="88"/>
      <c r="F1230" s="88" t="s">
        <v>57</v>
      </c>
      <c r="G1230" s="87" t="s">
        <v>2995</v>
      </c>
      <c r="H1230" s="87" t="s">
        <v>102</v>
      </c>
      <c r="I1230" s="87" t="s">
        <v>349</v>
      </c>
      <c r="J1230" s="87" t="s">
        <v>558</v>
      </c>
      <c r="K1230" s="87" t="s">
        <v>549</v>
      </c>
      <c r="L1230" s="87" t="s">
        <v>549</v>
      </c>
      <c r="M1230" s="89">
        <v>123480</v>
      </c>
      <c r="N1230" s="89">
        <v>168486</v>
      </c>
      <c r="O1230" s="89">
        <v>52298</v>
      </c>
      <c r="P1230" s="90">
        <v>344264</v>
      </c>
      <c r="R1230" s="91"/>
    </row>
    <row r="1231" spans="1:18" ht="20.100000000000001" customHeight="1" x14ac:dyDescent="0.25">
      <c r="A1231" s="87">
        <v>7680</v>
      </c>
      <c r="B1231" s="87" t="s">
        <v>2996</v>
      </c>
      <c r="C1231" s="88"/>
      <c r="D1231" s="88"/>
      <c r="E1231" s="88"/>
      <c r="F1231" s="88" t="s">
        <v>57</v>
      </c>
      <c r="G1231" s="87" t="s">
        <v>2997</v>
      </c>
      <c r="H1231" s="87" t="s">
        <v>102</v>
      </c>
      <c r="I1231" s="87" t="s">
        <v>349</v>
      </c>
      <c r="J1231" s="87" t="s">
        <v>558</v>
      </c>
      <c r="K1231" s="87" t="s">
        <v>549</v>
      </c>
      <c r="L1231" s="87" t="s">
        <v>549</v>
      </c>
      <c r="M1231" s="89">
        <v>140920</v>
      </c>
      <c r="N1231" s="89">
        <v>178980</v>
      </c>
      <c r="O1231" s="89">
        <v>62380</v>
      </c>
      <c r="P1231" s="90">
        <v>382280</v>
      </c>
      <c r="R1231" s="91"/>
    </row>
    <row r="1232" spans="1:18" ht="20.100000000000001" customHeight="1" x14ac:dyDescent="0.25">
      <c r="A1232" s="87">
        <v>7685</v>
      </c>
      <c r="B1232" s="87" t="s">
        <v>2998</v>
      </c>
      <c r="C1232" s="88"/>
      <c r="D1232" s="88"/>
      <c r="E1232" s="88"/>
      <c r="F1232" s="88" t="s">
        <v>57</v>
      </c>
      <c r="G1232" s="87" t="s">
        <v>2999</v>
      </c>
      <c r="H1232" s="87" t="s">
        <v>102</v>
      </c>
      <c r="I1232" s="87" t="s">
        <v>349</v>
      </c>
      <c r="J1232" s="87" t="s">
        <v>558</v>
      </c>
      <c r="K1232" s="87" t="s">
        <v>549</v>
      </c>
      <c r="L1232" s="87" t="s">
        <v>549</v>
      </c>
      <c r="M1232" s="89">
        <v>658</v>
      </c>
      <c r="N1232" s="89">
        <v>64</v>
      </c>
      <c r="O1232" s="89">
        <v>392</v>
      </c>
      <c r="P1232" s="90">
        <v>1114</v>
      </c>
      <c r="R1232" s="91"/>
    </row>
    <row r="1233" spans="1:18" ht="20.100000000000001" customHeight="1" x14ac:dyDescent="0.25">
      <c r="A1233" s="87">
        <v>7509</v>
      </c>
      <c r="B1233" s="87" t="s">
        <v>3000</v>
      </c>
      <c r="C1233" s="88"/>
      <c r="D1233" s="88"/>
      <c r="E1233" s="88"/>
      <c r="F1233" s="88" t="s">
        <v>57</v>
      </c>
      <c r="G1233" s="87" t="s">
        <v>3001</v>
      </c>
      <c r="H1233" s="87" t="s">
        <v>102</v>
      </c>
      <c r="I1233" s="87" t="s">
        <v>349</v>
      </c>
      <c r="J1233" s="87" t="s">
        <v>558</v>
      </c>
      <c r="K1233" s="87" t="s">
        <v>549</v>
      </c>
      <c r="L1233" s="87" t="s">
        <v>549</v>
      </c>
      <c r="M1233" s="89">
        <v>51120</v>
      </c>
      <c r="N1233" s="89">
        <v>66934</v>
      </c>
      <c r="O1233" s="89">
        <v>37282</v>
      </c>
      <c r="P1233" s="90">
        <v>155336</v>
      </c>
      <c r="R1233" s="91"/>
    </row>
    <row r="1234" spans="1:18" ht="20.100000000000001" customHeight="1" x14ac:dyDescent="0.25">
      <c r="A1234" s="87">
        <v>7510</v>
      </c>
      <c r="B1234" s="87" t="s">
        <v>3002</v>
      </c>
      <c r="C1234" s="88"/>
      <c r="D1234" s="88"/>
      <c r="E1234" s="88"/>
      <c r="F1234" s="88" t="s">
        <v>57</v>
      </c>
      <c r="G1234" s="87" t="s">
        <v>3003</v>
      </c>
      <c r="H1234" s="87" t="s">
        <v>102</v>
      </c>
      <c r="I1234" s="87" t="s">
        <v>349</v>
      </c>
      <c r="J1234" s="87" t="s">
        <v>558</v>
      </c>
      <c r="K1234" s="87" t="s">
        <v>549</v>
      </c>
      <c r="L1234" s="87" t="s">
        <v>549</v>
      </c>
      <c r="M1234" s="89">
        <v>11384</v>
      </c>
      <c r="N1234" s="89">
        <v>11576</v>
      </c>
      <c r="O1234" s="89">
        <v>5416</v>
      </c>
      <c r="P1234" s="90">
        <v>28376</v>
      </c>
      <c r="R1234" s="91"/>
    </row>
    <row r="1235" spans="1:18" ht="20.100000000000001" customHeight="1" x14ac:dyDescent="0.25">
      <c r="A1235" s="87">
        <v>7513</v>
      </c>
      <c r="B1235" s="87" t="s">
        <v>3004</v>
      </c>
      <c r="C1235" s="88"/>
      <c r="D1235" s="88"/>
      <c r="E1235" s="88"/>
      <c r="F1235" s="88" t="s">
        <v>57</v>
      </c>
      <c r="G1235" s="87" t="s">
        <v>3005</v>
      </c>
      <c r="H1235" s="87" t="s">
        <v>102</v>
      </c>
      <c r="I1235" s="87" t="s">
        <v>349</v>
      </c>
      <c r="J1235" s="87" t="s">
        <v>558</v>
      </c>
      <c r="K1235" s="87" t="s">
        <v>549</v>
      </c>
      <c r="L1235" s="87" t="s">
        <v>549</v>
      </c>
      <c r="M1235" s="89">
        <v>19664</v>
      </c>
      <c r="N1235" s="89">
        <v>20772</v>
      </c>
      <c r="O1235" s="89">
        <v>19334</v>
      </c>
      <c r="P1235" s="90">
        <v>59770</v>
      </c>
      <c r="R1235" s="91"/>
    </row>
    <row r="1236" spans="1:18" ht="20.100000000000001" customHeight="1" x14ac:dyDescent="0.25">
      <c r="A1236" s="87">
        <v>7695</v>
      </c>
      <c r="B1236" s="87" t="s">
        <v>3006</v>
      </c>
      <c r="C1236" s="88"/>
      <c r="D1236" s="88"/>
      <c r="E1236" s="88"/>
      <c r="F1236" s="88" t="s">
        <v>57</v>
      </c>
      <c r="G1236" s="87" t="s">
        <v>3007</v>
      </c>
      <c r="H1236" s="87" t="s">
        <v>102</v>
      </c>
      <c r="I1236" s="87" t="s">
        <v>349</v>
      </c>
      <c r="J1236" s="87" t="s">
        <v>558</v>
      </c>
      <c r="K1236" s="87" t="s">
        <v>549</v>
      </c>
      <c r="L1236" s="87" t="s">
        <v>549</v>
      </c>
      <c r="M1236" s="89">
        <v>1716</v>
      </c>
      <c r="N1236" s="89">
        <v>214</v>
      </c>
      <c r="O1236" s="89">
        <v>1416</v>
      </c>
      <c r="P1236" s="90">
        <v>3346</v>
      </c>
      <c r="R1236" s="91"/>
    </row>
    <row r="1237" spans="1:18" ht="20.100000000000001" customHeight="1" x14ac:dyDescent="0.25">
      <c r="A1237" s="87">
        <v>7514</v>
      </c>
      <c r="B1237" s="87" t="s">
        <v>3008</v>
      </c>
      <c r="C1237" s="88"/>
      <c r="D1237" s="88"/>
      <c r="E1237" s="88"/>
      <c r="F1237" s="88" t="s">
        <v>57</v>
      </c>
      <c r="G1237" s="87" t="s">
        <v>3009</v>
      </c>
      <c r="H1237" s="87" t="s">
        <v>102</v>
      </c>
      <c r="I1237" s="87" t="s">
        <v>349</v>
      </c>
      <c r="J1237" s="87" t="s">
        <v>558</v>
      </c>
      <c r="K1237" s="87" t="s">
        <v>2008</v>
      </c>
      <c r="L1237" s="87" t="s">
        <v>549</v>
      </c>
      <c r="M1237" s="89">
        <v>32174</v>
      </c>
      <c r="N1237" s="89">
        <v>48676</v>
      </c>
      <c r="O1237" s="89">
        <v>27114</v>
      </c>
      <c r="P1237" s="90">
        <v>107964</v>
      </c>
      <c r="R1237" s="91"/>
    </row>
    <row r="1238" spans="1:18" ht="20.100000000000001" customHeight="1" x14ac:dyDescent="0.25">
      <c r="A1238" s="87">
        <v>7309</v>
      </c>
      <c r="B1238" s="87" t="s">
        <v>3010</v>
      </c>
      <c r="C1238" s="88"/>
      <c r="D1238" s="88" t="s">
        <v>66</v>
      </c>
      <c r="E1238" s="88"/>
      <c r="F1238" s="88"/>
      <c r="G1238" s="87" t="s">
        <v>178</v>
      </c>
      <c r="H1238" s="87" t="s">
        <v>632</v>
      </c>
      <c r="I1238" s="87" t="s">
        <v>178</v>
      </c>
      <c r="J1238" s="87" t="s">
        <v>633</v>
      </c>
      <c r="K1238" s="87" t="s">
        <v>549</v>
      </c>
      <c r="L1238" s="87" t="s">
        <v>549</v>
      </c>
      <c r="M1238" s="89">
        <v>748420</v>
      </c>
      <c r="N1238" s="89">
        <v>2785258</v>
      </c>
      <c r="O1238" s="89">
        <v>577660</v>
      </c>
      <c r="P1238" s="90">
        <v>4111338</v>
      </c>
      <c r="R1238" s="91"/>
    </row>
    <row r="1239" spans="1:18" ht="20.100000000000001" customHeight="1" x14ac:dyDescent="0.25">
      <c r="A1239" s="87">
        <v>1165</v>
      </c>
      <c r="B1239" s="87" t="s">
        <v>3011</v>
      </c>
      <c r="C1239" s="88"/>
      <c r="D1239" s="88" t="s">
        <v>66</v>
      </c>
      <c r="E1239" s="88"/>
      <c r="F1239" s="88"/>
      <c r="G1239" s="87" t="s">
        <v>3012</v>
      </c>
      <c r="H1239" s="87" t="s">
        <v>137</v>
      </c>
      <c r="I1239" s="87" t="s">
        <v>274</v>
      </c>
      <c r="J1239" s="87" t="s">
        <v>623</v>
      </c>
      <c r="K1239" s="87" t="s">
        <v>549</v>
      </c>
      <c r="L1239" s="87" t="s">
        <v>549</v>
      </c>
      <c r="M1239" s="89">
        <v>50744</v>
      </c>
      <c r="N1239" s="89">
        <v>16642</v>
      </c>
      <c r="O1239" s="89">
        <v>17924</v>
      </c>
      <c r="P1239" s="90">
        <v>85310</v>
      </c>
      <c r="R1239" s="91"/>
    </row>
    <row r="1240" spans="1:18" ht="20.100000000000001" customHeight="1" x14ac:dyDescent="0.25">
      <c r="A1240" s="87">
        <v>6543</v>
      </c>
      <c r="B1240" s="87" t="s">
        <v>3013</v>
      </c>
      <c r="C1240" s="88"/>
      <c r="D1240" s="88" t="s">
        <v>66</v>
      </c>
      <c r="E1240" s="88"/>
      <c r="F1240" s="88"/>
      <c r="G1240" s="87" t="s">
        <v>3014</v>
      </c>
      <c r="H1240" s="87" t="s">
        <v>137</v>
      </c>
      <c r="I1240" s="87" t="s">
        <v>274</v>
      </c>
      <c r="J1240" s="87" t="s">
        <v>623</v>
      </c>
      <c r="K1240" s="87" t="s">
        <v>549</v>
      </c>
      <c r="L1240" s="87" t="s">
        <v>549</v>
      </c>
      <c r="M1240" s="89">
        <v>11740</v>
      </c>
      <c r="N1240" s="89">
        <v>4668</v>
      </c>
      <c r="O1240" s="89">
        <v>3698</v>
      </c>
      <c r="P1240" s="90">
        <v>20106</v>
      </c>
      <c r="R1240" s="91"/>
    </row>
    <row r="1241" spans="1:18" ht="20.100000000000001" customHeight="1" x14ac:dyDescent="0.25">
      <c r="A1241" s="87">
        <v>1077</v>
      </c>
      <c r="B1241" s="87" t="s">
        <v>3015</v>
      </c>
      <c r="C1241" s="88"/>
      <c r="D1241" s="88" t="s">
        <v>66</v>
      </c>
      <c r="E1241" s="88"/>
      <c r="F1241" s="88"/>
      <c r="G1241" s="87" t="s">
        <v>3016</v>
      </c>
      <c r="H1241" s="87" t="s">
        <v>137</v>
      </c>
      <c r="I1241" s="87" t="s">
        <v>274</v>
      </c>
      <c r="J1241" s="87" t="s">
        <v>623</v>
      </c>
      <c r="K1241" s="87" t="s">
        <v>549</v>
      </c>
      <c r="L1241" s="87" t="s">
        <v>549</v>
      </c>
      <c r="M1241" s="89">
        <v>446918</v>
      </c>
      <c r="N1241" s="89">
        <v>533736</v>
      </c>
      <c r="O1241" s="89">
        <v>305366</v>
      </c>
      <c r="P1241" s="90">
        <v>1286020</v>
      </c>
      <c r="R1241" s="91"/>
    </row>
    <row r="1242" spans="1:18" ht="20.100000000000001" customHeight="1" x14ac:dyDescent="0.25">
      <c r="A1242" s="87">
        <v>1949</v>
      </c>
      <c r="B1242" s="87" t="s">
        <v>3017</v>
      </c>
      <c r="C1242" s="88"/>
      <c r="D1242" s="88" t="s">
        <v>66</v>
      </c>
      <c r="E1242" s="88"/>
      <c r="F1242" s="88"/>
      <c r="G1242" s="87" t="s">
        <v>3018</v>
      </c>
      <c r="H1242" s="87" t="s">
        <v>170</v>
      </c>
      <c r="I1242" s="87" t="s">
        <v>263</v>
      </c>
      <c r="J1242" s="87" t="s">
        <v>571</v>
      </c>
      <c r="K1242" s="87" t="s">
        <v>549</v>
      </c>
      <c r="L1242" s="87" t="s">
        <v>549</v>
      </c>
      <c r="M1242" s="89">
        <v>30044</v>
      </c>
      <c r="N1242" s="89">
        <v>20588</v>
      </c>
      <c r="O1242" s="89">
        <v>29548</v>
      </c>
      <c r="P1242" s="90">
        <v>80180</v>
      </c>
      <c r="R1242" s="91"/>
    </row>
    <row r="1243" spans="1:18" ht="20.100000000000001" customHeight="1" x14ac:dyDescent="0.25">
      <c r="A1243" s="87">
        <v>2900</v>
      </c>
      <c r="B1243" s="87" t="s">
        <v>3019</v>
      </c>
      <c r="C1243" s="88" t="s">
        <v>20</v>
      </c>
      <c r="D1243" s="88"/>
      <c r="E1243" s="88"/>
      <c r="F1243" s="88"/>
      <c r="G1243" s="87" t="s">
        <v>3020</v>
      </c>
      <c r="H1243" s="87" t="s">
        <v>112</v>
      </c>
      <c r="I1243" s="87" t="s">
        <v>149</v>
      </c>
      <c r="J1243" s="87" t="s">
        <v>558</v>
      </c>
      <c r="K1243" s="87" t="s">
        <v>849</v>
      </c>
      <c r="L1243" s="87" t="s">
        <v>549</v>
      </c>
      <c r="M1243" s="89">
        <v>83502</v>
      </c>
      <c r="N1243" s="89">
        <v>130306</v>
      </c>
      <c r="O1243" s="89">
        <v>156018</v>
      </c>
      <c r="P1243" s="90">
        <v>369826</v>
      </c>
      <c r="R1243" s="91"/>
    </row>
    <row r="1244" spans="1:18" ht="20.100000000000001" customHeight="1" x14ac:dyDescent="0.25">
      <c r="A1244" s="87">
        <v>3115</v>
      </c>
      <c r="B1244" s="87" t="s">
        <v>3021</v>
      </c>
      <c r="C1244" s="88"/>
      <c r="D1244" s="88" t="s">
        <v>66</v>
      </c>
      <c r="E1244" s="88"/>
      <c r="F1244" s="88"/>
      <c r="G1244" s="87" t="s">
        <v>181</v>
      </c>
      <c r="H1244" s="87" t="s">
        <v>106</v>
      </c>
      <c r="I1244" s="87" t="s">
        <v>181</v>
      </c>
      <c r="J1244" s="87" t="s">
        <v>696</v>
      </c>
      <c r="K1244" s="87" t="s">
        <v>549</v>
      </c>
      <c r="L1244" s="87" t="s">
        <v>549</v>
      </c>
      <c r="M1244" s="89">
        <v>1101860</v>
      </c>
      <c r="N1244" s="89">
        <v>4086938</v>
      </c>
      <c r="O1244" s="89">
        <v>1442700</v>
      </c>
      <c r="P1244" s="90">
        <v>6631498</v>
      </c>
      <c r="R1244" s="91"/>
    </row>
    <row r="1245" spans="1:18" ht="20.100000000000001" customHeight="1" x14ac:dyDescent="0.25">
      <c r="A1245" s="87">
        <v>2554</v>
      </c>
      <c r="B1245" s="87" t="s">
        <v>3022</v>
      </c>
      <c r="C1245" s="88"/>
      <c r="D1245" s="88" t="s">
        <v>66</v>
      </c>
      <c r="E1245" s="88"/>
      <c r="F1245" s="88"/>
      <c r="G1245" s="87" t="s">
        <v>3023</v>
      </c>
      <c r="H1245" s="87" t="s">
        <v>112</v>
      </c>
      <c r="I1245" s="87" t="s">
        <v>262</v>
      </c>
      <c r="J1245" s="87" t="s">
        <v>558</v>
      </c>
      <c r="K1245" s="87" t="s">
        <v>549</v>
      </c>
      <c r="L1245" s="87" t="s">
        <v>549</v>
      </c>
      <c r="M1245" s="89">
        <v>15210</v>
      </c>
      <c r="N1245" s="89">
        <v>10456</v>
      </c>
      <c r="O1245" s="89">
        <v>7684</v>
      </c>
      <c r="P1245" s="90">
        <v>33350</v>
      </c>
      <c r="R1245" s="91"/>
    </row>
    <row r="1246" spans="1:18" ht="20.100000000000001" customHeight="1" x14ac:dyDescent="0.25">
      <c r="A1246" s="87">
        <v>2562</v>
      </c>
      <c r="B1246" s="87" t="s">
        <v>3024</v>
      </c>
      <c r="C1246" s="88"/>
      <c r="D1246" s="88" t="s">
        <v>66</v>
      </c>
      <c r="E1246" s="88"/>
      <c r="F1246" s="88"/>
      <c r="G1246" s="87" t="s">
        <v>3025</v>
      </c>
      <c r="H1246" s="87" t="s">
        <v>112</v>
      </c>
      <c r="I1246" s="87" t="s">
        <v>262</v>
      </c>
      <c r="J1246" s="87" t="s">
        <v>558</v>
      </c>
      <c r="K1246" s="87" t="s">
        <v>549</v>
      </c>
      <c r="L1246" s="87" t="s">
        <v>549</v>
      </c>
      <c r="M1246" s="89">
        <v>44650</v>
      </c>
      <c r="N1246" s="89">
        <v>36736</v>
      </c>
      <c r="O1246" s="89">
        <v>14212</v>
      </c>
      <c r="P1246" s="90">
        <v>95598</v>
      </c>
      <c r="R1246" s="91"/>
    </row>
    <row r="1247" spans="1:18" ht="20.100000000000001" customHeight="1" x14ac:dyDescent="0.25">
      <c r="A1247" s="87">
        <v>2565</v>
      </c>
      <c r="B1247" s="87" t="s">
        <v>3026</v>
      </c>
      <c r="C1247" s="88"/>
      <c r="D1247" s="88" t="s">
        <v>66</v>
      </c>
      <c r="E1247" s="88"/>
      <c r="F1247" s="88"/>
      <c r="G1247" s="87" t="s">
        <v>3027</v>
      </c>
      <c r="H1247" s="87" t="s">
        <v>112</v>
      </c>
      <c r="I1247" s="87" t="s">
        <v>262</v>
      </c>
      <c r="J1247" s="87" t="s">
        <v>558</v>
      </c>
      <c r="K1247" s="87" t="s">
        <v>549</v>
      </c>
      <c r="L1247" s="87" t="s">
        <v>549</v>
      </c>
      <c r="M1247" s="89">
        <v>57948</v>
      </c>
      <c r="N1247" s="89">
        <v>47026</v>
      </c>
      <c r="O1247" s="89">
        <v>27996</v>
      </c>
      <c r="P1247" s="90">
        <v>132970</v>
      </c>
      <c r="R1247" s="91"/>
    </row>
    <row r="1248" spans="1:18" ht="20.100000000000001" customHeight="1" x14ac:dyDescent="0.25">
      <c r="A1248" s="87">
        <v>5875</v>
      </c>
      <c r="B1248" s="87" t="s">
        <v>3028</v>
      </c>
      <c r="C1248" s="88"/>
      <c r="D1248" s="88" t="s">
        <v>66</v>
      </c>
      <c r="E1248" s="88"/>
      <c r="F1248" s="88"/>
      <c r="G1248" s="87" t="s">
        <v>3029</v>
      </c>
      <c r="H1248" s="87" t="s">
        <v>187</v>
      </c>
      <c r="I1248" s="87" t="s">
        <v>260</v>
      </c>
      <c r="J1248" s="87" t="s">
        <v>693</v>
      </c>
      <c r="K1248" s="87" t="s">
        <v>549</v>
      </c>
      <c r="L1248" s="87" t="s">
        <v>549</v>
      </c>
      <c r="M1248" s="89">
        <v>91570</v>
      </c>
      <c r="N1248" s="89">
        <v>121704</v>
      </c>
      <c r="O1248" s="89">
        <v>78258</v>
      </c>
      <c r="P1248" s="90">
        <v>291532</v>
      </c>
      <c r="R1248" s="91"/>
    </row>
    <row r="1249" spans="1:18" ht="20.100000000000001" customHeight="1" x14ac:dyDescent="0.25">
      <c r="A1249" s="87">
        <v>5940</v>
      </c>
      <c r="B1249" s="87" t="s">
        <v>3030</v>
      </c>
      <c r="C1249" s="88"/>
      <c r="D1249" s="88" t="s">
        <v>66</v>
      </c>
      <c r="E1249" s="88"/>
      <c r="F1249" s="88"/>
      <c r="G1249" s="87" t="s">
        <v>3031</v>
      </c>
      <c r="H1249" s="87" t="s">
        <v>187</v>
      </c>
      <c r="I1249" s="87" t="s">
        <v>260</v>
      </c>
      <c r="J1249" s="87" t="s">
        <v>693</v>
      </c>
      <c r="K1249" s="87" t="s">
        <v>549</v>
      </c>
      <c r="L1249" s="87" t="s">
        <v>549</v>
      </c>
      <c r="M1249" s="89">
        <v>56150</v>
      </c>
      <c r="N1249" s="89">
        <v>68536</v>
      </c>
      <c r="O1249" s="89">
        <v>35216</v>
      </c>
      <c r="P1249" s="90">
        <v>159902</v>
      </c>
      <c r="R1249" s="91"/>
    </row>
    <row r="1250" spans="1:18" ht="20.100000000000001" customHeight="1" x14ac:dyDescent="0.25">
      <c r="A1250" s="87">
        <v>5882</v>
      </c>
      <c r="B1250" s="87" t="s">
        <v>3032</v>
      </c>
      <c r="C1250" s="88"/>
      <c r="D1250" s="88" t="s">
        <v>66</v>
      </c>
      <c r="E1250" s="88"/>
      <c r="F1250" s="88"/>
      <c r="G1250" s="87" t="s">
        <v>3033</v>
      </c>
      <c r="H1250" s="87" t="s">
        <v>187</v>
      </c>
      <c r="I1250" s="87" t="s">
        <v>260</v>
      </c>
      <c r="J1250" s="87" t="s">
        <v>693</v>
      </c>
      <c r="K1250" s="87" t="s">
        <v>549</v>
      </c>
      <c r="L1250" s="87" t="s">
        <v>549</v>
      </c>
      <c r="M1250" s="89">
        <v>74076</v>
      </c>
      <c r="N1250" s="89">
        <v>114018</v>
      </c>
      <c r="O1250" s="89">
        <v>59048</v>
      </c>
      <c r="P1250" s="90">
        <v>247142</v>
      </c>
      <c r="R1250" s="91"/>
    </row>
    <row r="1251" spans="1:18" ht="20.100000000000001" customHeight="1" x14ac:dyDescent="0.25">
      <c r="A1251" s="87">
        <v>5883</v>
      </c>
      <c r="B1251" s="87" t="s">
        <v>3034</v>
      </c>
      <c r="C1251" s="88"/>
      <c r="D1251" s="88" t="s">
        <v>66</v>
      </c>
      <c r="E1251" s="88"/>
      <c r="F1251" s="88"/>
      <c r="G1251" s="87" t="s">
        <v>260</v>
      </c>
      <c r="H1251" s="87" t="s">
        <v>187</v>
      </c>
      <c r="I1251" s="87" t="s">
        <v>260</v>
      </c>
      <c r="J1251" s="87" t="s">
        <v>693</v>
      </c>
      <c r="K1251" s="87" t="s">
        <v>549</v>
      </c>
      <c r="L1251" s="87" t="s">
        <v>549</v>
      </c>
      <c r="M1251" s="89">
        <v>329298</v>
      </c>
      <c r="N1251" s="89">
        <v>660442</v>
      </c>
      <c r="O1251" s="89">
        <v>183616</v>
      </c>
      <c r="P1251" s="90">
        <v>1173356</v>
      </c>
      <c r="R1251" s="91"/>
    </row>
    <row r="1252" spans="1:18" ht="20.100000000000001" customHeight="1" x14ac:dyDescent="0.25">
      <c r="A1252" s="87">
        <v>2753</v>
      </c>
      <c r="B1252" s="87" t="s">
        <v>3035</v>
      </c>
      <c r="C1252" s="88"/>
      <c r="D1252" s="88" t="s">
        <v>66</v>
      </c>
      <c r="E1252" s="88"/>
      <c r="F1252" s="88"/>
      <c r="G1252" s="87" t="s">
        <v>211</v>
      </c>
      <c r="H1252" s="87" t="s">
        <v>112</v>
      </c>
      <c r="I1252" s="87" t="s">
        <v>211</v>
      </c>
      <c r="J1252" s="87" t="s">
        <v>1152</v>
      </c>
      <c r="K1252" s="87" t="s">
        <v>549</v>
      </c>
      <c r="L1252" s="87" t="s">
        <v>549</v>
      </c>
      <c r="M1252" s="89">
        <v>1454636</v>
      </c>
      <c r="N1252" s="89">
        <v>2753334</v>
      </c>
      <c r="O1252" s="89">
        <v>677046</v>
      </c>
      <c r="P1252" s="90">
        <v>4885016</v>
      </c>
      <c r="R1252" s="91"/>
    </row>
    <row r="1253" spans="1:18" ht="20.100000000000001" customHeight="1" x14ac:dyDescent="0.25">
      <c r="A1253" s="87">
        <v>5941</v>
      </c>
      <c r="B1253" s="87" t="s">
        <v>3036</v>
      </c>
      <c r="C1253" s="88"/>
      <c r="D1253" s="88"/>
      <c r="E1253" s="88"/>
      <c r="F1253" s="88" t="s">
        <v>57</v>
      </c>
      <c r="G1253" s="87" t="s">
        <v>3037</v>
      </c>
      <c r="H1253" s="87" t="s">
        <v>187</v>
      </c>
      <c r="I1253" s="87" t="s">
        <v>386</v>
      </c>
      <c r="J1253" s="87" t="s">
        <v>693</v>
      </c>
      <c r="K1253" s="87" t="s">
        <v>549</v>
      </c>
      <c r="L1253" s="87" t="s">
        <v>549</v>
      </c>
      <c r="M1253" s="89">
        <v>14506</v>
      </c>
      <c r="N1253" s="89">
        <v>5938</v>
      </c>
      <c r="O1253" s="89">
        <v>6516</v>
      </c>
      <c r="P1253" s="90">
        <v>26960</v>
      </c>
      <c r="R1253" s="91"/>
    </row>
    <row r="1254" spans="1:18" ht="20.100000000000001" customHeight="1" x14ac:dyDescent="0.25">
      <c r="A1254" s="87">
        <v>5957</v>
      </c>
      <c r="B1254" s="87" t="s">
        <v>3038</v>
      </c>
      <c r="C1254" s="88"/>
      <c r="D1254" s="88"/>
      <c r="E1254" s="88"/>
      <c r="F1254" s="88" t="s">
        <v>57</v>
      </c>
      <c r="G1254" s="87" t="s">
        <v>3039</v>
      </c>
      <c r="H1254" s="87" t="s">
        <v>187</v>
      </c>
      <c r="I1254" s="87" t="s">
        <v>386</v>
      </c>
      <c r="J1254" s="87" t="s">
        <v>693</v>
      </c>
      <c r="K1254" s="87" t="s">
        <v>549</v>
      </c>
      <c r="L1254" s="87" t="s">
        <v>549</v>
      </c>
      <c r="M1254" s="89">
        <v>15286</v>
      </c>
      <c r="N1254" s="89">
        <v>40964</v>
      </c>
      <c r="O1254" s="89">
        <v>3292</v>
      </c>
      <c r="P1254" s="90">
        <v>59542</v>
      </c>
      <c r="R1254" s="91"/>
    </row>
    <row r="1255" spans="1:18" ht="20.100000000000001" customHeight="1" x14ac:dyDescent="0.25">
      <c r="A1255" s="87">
        <v>5959</v>
      </c>
      <c r="B1255" s="87" t="s">
        <v>3040</v>
      </c>
      <c r="C1255" s="88"/>
      <c r="D1255" s="88"/>
      <c r="E1255" s="88"/>
      <c r="F1255" s="88" t="s">
        <v>57</v>
      </c>
      <c r="G1255" s="87" t="s">
        <v>3041</v>
      </c>
      <c r="H1255" s="87" t="s">
        <v>187</v>
      </c>
      <c r="I1255" s="87" t="s">
        <v>386</v>
      </c>
      <c r="J1255" s="87" t="s">
        <v>693</v>
      </c>
      <c r="K1255" s="87" t="s">
        <v>549</v>
      </c>
      <c r="L1255" s="87" t="s">
        <v>549</v>
      </c>
      <c r="M1255" s="89">
        <v>90886</v>
      </c>
      <c r="N1255" s="89">
        <v>209246</v>
      </c>
      <c r="O1255" s="89">
        <v>42254</v>
      </c>
      <c r="P1255" s="90">
        <v>342386</v>
      </c>
      <c r="R1255" s="91"/>
    </row>
    <row r="1256" spans="1:18" ht="20.100000000000001" customHeight="1" x14ac:dyDescent="0.25">
      <c r="A1256" s="87">
        <v>5960</v>
      </c>
      <c r="B1256" s="87" t="s">
        <v>3042</v>
      </c>
      <c r="C1256" s="88"/>
      <c r="D1256" s="88"/>
      <c r="E1256" s="88"/>
      <c r="F1256" s="88" t="s">
        <v>57</v>
      </c>
      <c r="G1256" s="87" t="s">
        <v>3043</v>
      </c>
      <c r="H1256" s="87" t="s">
        <v>187</v>
      </c>
      <c r="I1256" s="87" t="s">
        <v>386</v>
      </c>
      <c r="J1256" s="87" t="s">
        <v>693</v>
      </c>
      <c r="K1256" s="87" t="s">
        <v>549</v>
      </c>
      <c r="L1256" s="87" t="s">
        <v>549</v>
      </c>
      <c r="M1256" s="89">
        <v>53040</v>
      </c>
      <c r="N1256" s="89">
        <v>114098</v>
      </c>
      <c r="O1256" s="89">
        <v>25428</v>
      </c>
      <c r="P1256" s="90">
        <v>192566</v>
      </c>
      <c r="R1256" s="91"/>
    </row>
    <row r="1257" spans="1:18" ht="20.100000000000001" customHeight="1" x14ac:dyDescent="0.25">
      <c r="A1257" s="87">
        <v>3149</v>
      </c>
      <c r="B1257" s="87" t="s">
        <v>3044</v>
      </c>
      <c r="C1257" s="88"/>
      <c r="D1257" s="88" t="s">
        <v>66</v>
      </c>
      <c r="E1257" s="88"/>
      <c r="F1257" s="88"/>
      <c r="G1257" s="87" t="s">
        <v>208</v>
      </c>
      <c r="H1257" s="87" t="s">
        <v>106</v>
      </c>
      <c r="I1257" s="87" t="s">
        <v>208</v>
      </c>
      <c r="J1257" s="87" t="s">
        <v>760</v>
      </c>
      <c r="K1257" s="87" t="s">
        <v>549</v>
      </c>
      <c r="L1257" s="87" t="s">
        <v>549</v>
      </c>
      <c r="M1257" s="89">
        <v>3535904</v>
      </c>
      <c r="N1257" s="89">
        <v>7636376</v>
      </c>
      <c r="O1257" s="89">
        <v>5949720</v>
      </c>
      <c r="P1257" s="90">
        <v>17122000</v>
      </c>
      <c r="R1257" s="91"/>
    </row>
    <row r="1258" spans="1:18" ht="20.100000000000001" customHeight="1" x14ac:dyDescent="0.25">
      <c r="A1258" s="87">
        <v>3160</v>
      </c>
      <c r="B1258" s="87" t="s">
        <v>3045</v>
      </c>
      <c r="C1258" s="88"/>
      <c r="D1258" s="88" t="s">
        <v>66</v>
      </c>
      <c r="E1258" s="88"/>
      <c r="F1258" s="88"/>
      <c r="G1258" s="87" t="s">
        <v>3046</v>
      </c>
      <c r="H1258" s="87" t="s">
        <v>106</v>
      </c>
      <c r="I1258" s="87" t="s">
        <v>208</v>
      </c>
      <c r="J1258" s="87" t="s">
        <v>696</v>
      </c>
      <c r="K1258" s="87" t="s">
        <v>549</v>
      </c>
      <c r="L1258" s="87" t="s">
        <v>549</v>
      </c>
      <c r="M1258" s="89">
        <v>118502</v>
      </c>
      <c r="N1258" s="89">
        <v>146566</v>
      </c>
      <c r="O1258" s="89">
        <v>169544</v>
      </c>
      <c r="P1258" s="90">
        <v>434612</v>
      </c>
      <c r="R1258" s="91"/>
    </row>
    <row r="1259" spans="1:18" ht="20.100000000000001" customHeight="1" x14ac:dyDescent="0.25">
      <c r="A1259" s="87">
        <v>3154</v>
      </c>
      <c r="B1259" s="87" t="s">
        <v>3047</v>
      </c>
      <c r="C1259" s="88"/>
      <c r="D1259" s="88" t="s">
        <v>66</v>
      </c>
      <c r="E1259" s="88"/>
      <c r="F1259" s="88"/>
      <c r="G1259" s="87" t="s">
        <v>3048</v>
      </c>
      <c r="H1259" s="87" t="s">
        <v>106</v>
      </c>
      <c r="I1259" s="87" t="s">
        <v>208</v>
      </c>
      <c r="J1259" s="87" t="s">
        <v>696</v>
      </c>
      <c r="K1259" s="87" t="s">
        <v>549</v>
      </c>
      <c r="L1259" s="87" t="s">
        <v>549</v>
      </c>
      <c r="M1259" s="89">
        <v>90820</v>
      </c>
      <c r="N1259" s="89">
        <v>157108</v>
      </c>
      <c r="O1259" s="89">
        <v>303866</v>
      </c>
      <c r="P1259" s="90">
        <v>551794</v>
      </c>
      <c r="R1259" s="91"/>
    </row>
    <row r="1260" spans="1:18" ht="20.100000000000001" customHeight="1" x14ac:dyDescent="0.25">
      <c r="A1260" s="87">
        <v>6874</v>
      </c>
      <c r="B1260" s="87" t="s">
        <v>3049</v>
      </c>
      <c r="C1260" s="88" t="s">
        <v>20</v>
      </c>
      <c r="D1260" s="88"/>
      <c r="E1260" s="88"/>
      <c r="F1260" s="88"/>
      <c r="G1260" s="87" t="s">
        <v>3050</v>
      </c>
      <c r="H1260" s="87" t="s">
        <v>84</v>
      </c>
      <c r="I1260" s="87" t="s">
        <v>3051</v>
      </c>
      <c r="J1260" s="87" t="s">
        <v>973</v>
      </c>
      <c r="K1260" s="87" t="s">
        <v>549</v>
      </c>
      <c r="L1260" s="87" t="s">
        <v>638</v>
      </c>
      <c r="M1260" s="89">
        <v>1026906</v>
      </c>
      <c r="N1260" s="89">
        <v>1367804</v>
      </c>
      <c r="O1260" s="89">
        <v>1489048</v>
      </c>
      <c r="P1260" s="90">
        <v>3883758</v>
      </c>
      <c r="R1260" s="91"/>
    </row>
    <row r="1261" spans="1:18" ht="20.100000000000001" customHeight="1" x14ac:dyDescent="0.25">
      <c r="A1261" s="87">
        <v>6878</v>
      </c>
      <c r="B1261" s="87" t="s">
        <v>3052</v>
      </c>
      <c r="C1261" s="88" t="s">
        <v>20</v>
      </c>
      <c r="D1261" s="88"/>
      <c r="E1261" s="88"/>
      <c r="F1261" s="88"/>
      <c r="G1261" s="87" t="s">
        <v>3053</v>
      </c>
      <c r="H1261" s="87" t="s">
        <v>84</v>
      </c>
      <c r="I1261" s="87" t="s">
        <v>3051</v>
      </c>
      <c r="J1261" s="87" t="s">
        <v>973</v>
      </c>
      <c r="K1261" s="87" t="s">
        <v>549</v>
      </c>
      <c r="L1261" s="87" t="s">
        <v>638</v>
      </c>
      <c r="M1261" s="89">
        <v>811434</v>
      </c>
      <c r="N1261" s="89">
        <v>1126836</v>
      </c>
      <c r="O1261" s="89">
        <v>1906930</v>
      </c>
      <c r="P1261" s="90">
        <v>3845200</v>
      </c>
      <c r="R1261" s="91"/>
    </row>
    <row r="1262" spans="1:18" ht="20.100000000000001" customHeight="1" x14ac:dyDescent="0.25">
      <c r="A1262" s="87">
        <v>6881</v>
      </c>
      <c r="B1262" s="87" t="s">
        <v>3054</v>
      </c>
      <c r="C1262" s="88" t="s">
        <v>20</v>
      </c>
      <c r="D1262" s="88"/>
      <c r="E1262" s="88"/>
      <c r="F1262" s="88"/>
      <c r="G1262" s="87" t="s">
        <v>3055</v>
      </c>
      <c r="H1262" s="87" t="s">
        <v>84</v>
      </c>
      <c r="I1262" s="87" t="s">
        <v>3051</v>
      </c>
      <c r="J1262" s="87" t="s">
        <v>973</v>
      </c>
      <c r="K1262" s="87" t="s">
        <v>549</v>
      </c>
      <c r="L1262" s="87" t="s">
        <v>638</v>
      </c>
      <c r="M1262" s="89">
        <v>1697882</v>
      </c>
      <c r="N1262" s="89">
        <v>2884350</v>
      </c>
      <c r="O1262" s="89">
        <v>3539522</v>
      </c>
      <c r="P1262" s="90">
        <v>8121754</v>
      </c>
      <c r="R1262" s="91"/>
    </row>
    <row r="1263" spans="1:18" ht="20.100000000000001" customHeight="1" x14ac:dyDescent="0.25">
      <c r="A1263" s="87">
        <v>6893</v>
      </c>
      <c r="B1263" s="87" t="s">
        <v>3056</v>
      </c>
      <c r="C1263" s="88" t="s">
        <v>20</v>
      </c>
      <c r="D1263" s="88"/>
      <c r="E1263" s="88"/>
      <c r="F1263" s="88"/>
      <c r="G1263" s="87" t="s">
        <v>3057</v>
      </c>
      <c r="H1263" s="87" t="s">
        <v>84</v>
      </c>
      <c r="I1263" s="87" t="s">
        <v>3051</v>
      </c>
      <c r="J1263" s="87" t="s">
        <v>973</v>
      </c>
      <c r="K1263" s="87" t="s">
        <v>549</v>
      </c>
      <c r="L1263" s="87" t="s">
        <v>638</v>
      </c>
      <c r="M1263" s="89">
        <v>739692</v>
      </c>
      <c r="N1263" s="89">
        <v>1065498</v>
      </c>
      <c r="O1263" s="89">
        <v>1294094</v>
      </c>
      <c r="P1263" s="90">
        <v>3099284</v>
      </c>
      <c r="R1263" s="91"/>
    </row>
    <row r="1264" spans="1:18" ht="20.100000000000001" customHeight="1" x14ac:dyDescent="0.25">
      <c r="A1264" s="87">
        <v>7932</v>
      </c>
      <c r="B1264" s="87" t="s">
        <v>3058</v>
      </c>
      <c r="C1264" s="88"/>
      <c r="D1264" s="88"/>
      <c r="E1264" s="88" t="s">
        <v>601</v>
      </c>
      <c r="F1264" s="88" t="s">
        <v>57</v>
      </c>
      <c r="G1264" s="87" t="s">
        <v>3059</v>
      </c>
      <c r="H1264" s="87" t="s">
        <v>102</v>
      </c>
      <c r="I1264" s="87" t="s">
        <v>294</v>
      </c>
      <c r="J1264" s="87" t="s">
        <v>558</v>
      </c>
      <c r="K1264" s="87" t="s">
        <v>549</v>
      </c>
      <c r="L1264" s="87" t="s">
        <v>549</v>
      </c>
      <c r="M1264" s="89">
        <v>32</v>
      </c>
      <c r="N1264" s="89">
        <v>8</v>
      </c>
      <c r="O1264" s="89">
        <v>10</v>
      </c>
      <c r="P1264" s="90">
        <v>50</v>
      </c>
      <c r="R1264" s="91"/>
    </row>
    <row r="1265" spans="1:18" ht="20.100000000000001" customHeight="1" x14ac:dyDescent="0.25">
      <c r="A1265" s="87">
        <v>7930</v>
      </c>
      <c r="B1265" s="87" t="s">
        <v>3060</v>
      </c>
      <c r="C1265" s="88"/>
      <c r="D1265" s="88"/>
      <c r="E1265" s="88" t="s">
        <v>601</v>
      </c>
      <c r="F1265" s="88" t="s">
        <v>57</v>
      </c>
      <c r="G1265" s="87" t="s">
        <v>3061</v>
      </c>
      <c r="H1265" s="87" t="s">
        <v>102</v>
      </c>
      <c r="I1265" s="87" t="s">
        <v>294</v>
      </c>
      <c r="J1265" s="87" t="s">
        <v>558</v>
      </c>
      <c r="K1265" s="87" t="s">
        <v>549</v>
      </c>
      <c r="L1265" s="87" t="s">
        <v>549</v>
      </c>
      <c r="M1265" s="89">
        <v>18340</v>
      </c>
      <c r="N1265" s="89">
        <v>11800</v>
      </c>
      <c r="O1265" s="89">
        <v>2856</v>
      </c>
      <c r="P1265" s="90">
        <v>32996</v>
      </c>
      <c r="R1265" s="91"/>
    </row>
    <row r="1266" spans="1:18" ht="20.100000000000001" customHeight="1" x14ac:dyDescent="0.25">
      <c r="A1266" s="87">
        <v>7978</v>
      </c>
      <c r="B1266" s="87" t="s">
        <v>3062</v>
      </c>
      <c r="C1266" s="88"/>
      <c r="D1266" s="88"/>
      <c r="E1266" s="88" t="s">
        <v>601</v>
      </c>
      <c r="F1266" s="88" t="s">
        <v>57</v>
      </c>
      <c r="G1266" s="87" t="s">
        <v>3063</v>
      </c>
      <c r="H1266" s="87" t="s">
        <v>102</v>
      </c>
      <c r="I1266" s="87" t="s">
        <v>294</v>
      </c>
      <c r="J1266" s="87" t="s">
        <v>558</v>
      </c>
      <c r="K1266" s="87" t="s">
        <v>549</v>
      </c>
      <c r="L1266" s="87" t="s">
        <v>549</v>
      </c>
      <c r="M1266" s="89">
        <v>18138</v>
      </c>
      <c r="N1266" s="89">
        <v>19022</v>
      </c>
      <c r="O1266" s="89">
        <v>7858</v>
      </c>
      <c r="P1266" s="90">
        <v>45018</v>
      </c>
      <c r="R1266" s="91"/>
    </row>
    <row r="1267" spans="1:18" ht="20.100000000000001" customHeight="1" x14ac:dyDescent="0.25">
      <c r="A1267" s="87">
        <v>7928</v>
      </c>
      <c r="B1267" s="87" t="s">
        <v>3064</v>
      </c>
      <c r="C1267" s="88"/>
      <c r="D1267" s="88"/>
      <c r="E1267" s="88" t="s">
        <v>601</v>
      </c>
      <c r="F1267" s="88" t="s">
        <v>57</v>
      </c>
      <c r="G1267" s="87" t="s">
        <v>3065</v>
      </c>
      <c r="H1267" s="87" t="s">
        <v>102</v>
      </c>
      <c r="I1267" s="87" t="s">
        <v>294</v>
      </c>
      <c r="J1267" s="87" t="s">
        <v>558</v>
      </c>
      <c r="K1267" s="87" t="s">
        <v>549</v>
      </c>
      <c r="L1267" s="87" t="s">
        <v>549</v>
      </c>
      <c r="M1267" s="89">
        <v>26948</v>
      </c>
      <c r="N1267" s="89">
        <v>29140</v>
      </c>
      <c r="O1267" s="89">
        <v>18166</v>
      </c>
      <c r="P1267" s="90">
        <v>74254</v>
      </c>
      <c r="R1267" s="91"/>
    </row>
    <row r="1268" spans="1:18" ht="20.100000000000001" customHeight="1" x14ac:dyDescent="0.25">
      <c r="A1268" s="87">
        <v>7947</v>
      </c>
      <c r="B1268" s="87" t="s">
        <v>3066</v>
      </c>
      <c r="C1268" s="88"/>
      <c r="D1268" s="88"/>
      <c r="E1268" s="88" t="s">
        <v>601</v>
      </c>
      <c r="F1268" s="88" t="s">
        <v>57</v>
      </c>
      <c r="G1268" s="87" t="s">
        <v>3067</v>
      </c>
      <c r="H1268" s="87" t="s">
        <v>102</v>
      </c>
      <c r="I1268" s="87" t="s">
        <v>294</v>
      </c>
      <c r="J1268" s="87" t="s">
        <v>558</v>
      </c>
      <c r="K1268" s="87" t="s">
        <v>549</v>
      </c>
      <c r="L1268" s="87" t="s">
        <v>549</v>
      </c>
      <c r="M1268" s="89">
        <v>6298</v>
      </c>
      <c r="N1268" s="89">
        <v>4762</v>
      </c>
      <c r="O1268" s="89">
        <v>2636</v>
      </c>
      <c r="P1268" s="90">
        <v>13696</v>
      </c>
      <c r="R1268" s="91"/>
    </row>
    <row r="1269" spans="1:18" ht="20.100000000000001" customHeight="1" x14ac:dyDescent="0.25">
      <c r="A1269" s="87">
        <v>7946</v>
      </c>
      <c r="B1269" s="87" t="s">
        <v>3068</v>
      </c>
      <c r="C1269" s="88"/>
      <c r="D1269" s="88"/>
      <c r="E1269" s="88" t="s">
        <v>601</v>
      </c>
      <c r="F1269" s="88" t="s">
        <v>57</v>
      </c>
      <c r="G1269" s="87" t="s">
        <v>3069</v>
      </c>
      <c r="H1269" s="87" t="s">
        <v>102</v>
      </c>
      <c r="I1269" s="87" t="s">
        <v>294</v>
      </c>
      <c r="J1269" s="87" t="s">
        <v>558</v>
      </c>
      <c r="K1269" s="87" t="s">
        <v>549</v>
      </c>
      <c r="L1269" s="87" t="s">
        <v>549</v>
      </c>
      <c r="M1269" s="89">
        <v>19646</v>
      </c>
      <c r="N1269" s="89">
        <v>14272</v>
      </c>
      <c r="O1269" s="89">
        <v>1896</v>
      </c>
      <c r="P1269" s="90">
        <v>35814</v>
      </c>
      <c r="R1269" s="91"/>
    </row>
    <row r="1270" spans="1:18" ht="20.100000000000001" customHeight="1" x14ac:dyDescent="0.25">
      <c r="A1270" s="87">
        <v>7950</v>
      </c>
      <c r="B1270" s="87" t="s">
        <v>3070</v>
      </c>
      <c r="C1270" s="88"/>
      <c r="D1270" s="88"/>
      <c r="E1270" s="88" t="s">
        <v>601</v>
      </c>
      <c r="F1270" s="88" t="s">
        <v>57</v>
      </c>
      <c r="G1270" s="87" t="s">
        <v>3071</v>
      </c>
      <c r="H1270" s="87" t="s">
        <v>102</v>
      </c>
      <c r="I1270" s="87" t="s">
        <v>294</v>
      </c>
      <c r="J1270" s="87" t="s">
        <v>558</v>
      </c>
      <c r="K1270" s="87" t="s">
        <v>549</v>
      </c>
      <c r="L1270" s="87" t="s">
        <v>549</v>
      </c>
      <c r="M1270" s="89">
        <v>151660</v>
      </c>
      <c r="N1270" s="89">
        <v>144374</v>
      </c>
      <c r="O1270" s="89">
        <v>51536</v>
      </c>
      <c r="P1270" s="90">
        <v>347570</v>
      </c>
      <c r="R1270" s="91"/>
    </row>
    <row r="1271" spans="1:18" ht="20.100000000000001" customHeight="1" x14ac:dyDescent="0.25">
      <c r="A1271" s="87">
        <v>7974</v>
      </c>
      <c r="B1271" s="87" t="s">
        <v>3072</v>
      </c>
      <c r="C1271" s="88"/>
      <c r="D1271" s="88"/>
      <c r="E1271" s="88" t="s">
        <v>601</v>
      </c>
      <c r="F1271" s="88" t="s">
        <v>57</v>
      </c>
      <c r="G1271" s="87" t="s">
        <v>3073</v>
      </c>
      <c r="H1271" s="87" t="s">
        <v>102</v>
      </c>
      <c r="I1271" s="87" t="s">
        <v>294</v>
      </c>
      <c r="J1271" s="87" t="s">
        <v>558</v>
      </c>
      <c r="K1271" s="87" t="s">
        <v>549</v>
      </c>
      <c r="L1271" s="87" t="s">
        <v>549</v>
      </c>
      <c r="M1271" s="89">
        <v>45414</v>
      </c>
      <c r="N1271" s="89">
        <v>39164</v>
      </c>
      <c r="O1271" s="89">
        <v>30284</v>
      </c>
      <c r="P1271" s="90">
        <v>114862</v>
      </c>
      <c r="R1271" s="91"/>
    </row>
    <row r="1272" spans="1:18" ht="20.100000000000001" customHeight="1" x14ac:dyDescent="0.25">
      <c r="A1272" s="87">
        <v>7951</v>
      </c>
      <c r="B1272" s="87" t="s">
        <v>3074</v>
      </c>
      <c r="C1272" s="88"/>
      <c r="D1272" s="88"/>
      <c r="E1272" s="88" t="s">
        <v>601</v>
      </c>
      <c r="F1272" s="88" t="s">
        <v>57</v>
      </c>
      <c r="G1272" s="87" t="s">
        <v>3075</v>
      </c>
      <c r="H1272" s="87" t="s">
        <v>102</v>
      </c>
      <c r="I1272" s="87" t="s">
        <v>294</v>
      </c>
      <c r="J1272" s="87" t="s">
        <v>558</v>
      </c>
      <c r="K1272" s="87" t="s">
        <v>549</v>
      </c>
      <c r="L1272" s="87" t="s">
        <v>549</v>
      </c>
      <c r="M1272" s="89">
        <v>98878</v>
      </c>
      <c r="N1272" s="89">
        <v>111366</v>
      </c>
      <c r="O1272" s="89">
        <v>34014</v>
      </c>
      <c r="P1272" s="90">
        <v>244258</v>
      </c>
      <c r="R1272" s="91"/>
    </row>
    <row r="1273" spans="1:18" ht="20.100000000000001" customHeight="1" x14ac:dyDescent="0.25">
      <c r="A1273" s="87">
        <v>7953</v>
      </c>
      <c r="B1273" s="87" t="s">
        <v>3076</v>
      </c>
      <c r="C1273" s="88"/>
      <c r="D1273" s="88"/>
      <c r="E1273" s="88" t="s">
        <v>601</v>
      </c>
      <c r="F1273" s="88" t="s">
        <v>57</v>
      </c>
      <c r="G1273" s="87" t="s">
        <v>3077</v>
      </c>
      <c r="H1273" s="87" t="s">
        <v>102</v>
      </c>
      <c r="I1273" s="87" t="s">
        <v>294</v>
      </c>
      <c r="J1273" s="87" t="s">
        <v>558</v>
      </c>
      <c r="K1273" s="87" t="s">
        <v>549</v>
      </c>
      <c r="L1273" s="87" t="s">
        <v>549</v>
      </c>
      <c r="M1273" s="89">
        <v>13264</v>
      </c>
      <c r="N1273" s="89">
        <v>6040</v>
      </c>
      <c r="O1273" s="89">
        <v>4622</v>
      </c>
      <c r="P1273" s="90">
        <v>23926</v>
      </c>
      <c r="R1273" s="91"/>
    </row>
    <row r="1274" spans="1:18" ht="20.100000000000001" customHeight="1" x14ac:dyDescent="0.25">
      <c r="A1274" s="87">
        <v>1208</v>
      </c>
      <c r="B1274" s="87" t="s">
        <v>3078</v>
      </c>
      <c r="C1274" s="88"/>
      <c r="D1274" s="88" t="s">
        <v>66</v>
      </c>
      <c r="E1274" s="88"/>
      <c r="F1274" s="88"/>
      <c r="G1274" s="87" t="s">
        <v>227</v>
      </c>
      <c r="H1274" s="87" t="s">
        <v>137</v>
      </c>
      <c r="I1274" s="87" t="s">
        <v>227</v>
      </c>
      <c r="J1274" s="87" t="s">
        <v>623</v>
      </c>
      <c r="K1274" s="87" t="s">
        <v>549</v>
      </c>
      <c r="L1274" s="87" t="s">
        <v>549</v>
      </c>
      <c r="M1274" s="89">
        <v>318782</v>
      </c>
      <c r="N1274" s="89">
        <v>409486</v>
      </c>
      <c r="O1274" s="89">
        <v>304672</v>
      </c>
      <c r="P1274" s="90">
        <v>1032940</v>
      </c>
      <c r="R1274" s="91"/>
    </row>
    <row r="1275" spans="1:18" ht="20.100000000000001" customHeight="1" x14ac:dyDescent="0.25">
      <c r="A1275" s="87">
        <v>5348</v>
      </c>
      <c r="B1275" s="87" t="s">
        <v>3079</v>
      </c>
      <c r="C1275" s="88"/>
      <c r="D1275" s="88" t="s">
        <v>66</v>
      </c>
      <c r="E1275" s="88"/>
      <c r="F1275" s="88"/>
      <c r="G1275" s="87" t="s">
        <v>3080</v>
      </c>
      <c r="H1275" s="87" t="s">
        <v>106</v>
      </c>
      <c r="I1275" s="87" t="s">
        <v>213</v>
      </c>
      <c r="J1275" s="87" t="s">
        <v>548</v>
      </c>
      <c r="K1275" s="87" t="s">
        <v>549</v>
      </c>
      <c r="L1275" s="87" t="s">
        <v>638</v>
      </c>
      <c r="M1275" s="89">
        <v>46502</v>
      </c>
      <c r="N1275" s="89">
        <v>36348</v>
      </c>
      <c r="O1275" s="89">
        <v>59278</v>
      </c>
      <c r="P1275" s="90">
        <v>142128</v>
      </c>
      <c r="R1275" s="91"/>
    </row>
    <row r="1276" spans="1:18" ht="20.100000000000001" customHeight="1" x14ac:dyDescent="0.25">
      <c r="A1276" s="87">
        <v>5353</v>
      </c>
      <c r="B1276" s="87" t="s">
        <v>3081</v>
      </c>
      <c r="C1276" s="88"/>
      <c r="D1276" s="88" t="s">
        <v>66</v>
      </c>
      <c r="E1276" s="88"/>
      <c r="F1276" s="88"/>
      <c r="G1276" s="87" t="s">
        <v>3082</v>
      </c>
      <c r="H1276" s="87" t="s">
        <v>106</v>
      </c>
      <c r="I1276" s="87" t="s">
        <v>213</v>
      </c>
      <c r="J1276" s="87" t="s">
        <v>548</v>
      </c>
      <c r="K1276" s="87" t="s">
        <v>549</v>
      </c>
      <c r="L1276" s="87" t="s">
        <v>638</v>
      </c>
      <c r="M1276" s="89">
        <v>46188</v>
      </c>
      <c r="N1276" s="89">
        <v>45886</v>
      </c>
      <c r="O1276" s="89">
        <v>61216</v>
      </c>
      <c r="P1276" s="90">
        <v>153290</v>
      </c>
      <c r="R1276" s="91"/>
    </row>
    <row r="1277" spans="1:18" ht="20.100000000000001" customHeight="1" x14ac:dyDescent="0.25">
      <c r="A1277" s="87">
        <v>5414</v>
      </c>
      <c r="B1277" s="87" t="s">
        <v>3083</v>
      </c>
      <c r="C1277" s="88"/>
      <c r="D1277" s="88" t="s">
        <v>66</v>
      </c>
      <c r="E1277" s="88"/>
      <c r="F1277" s="88"/>
      <c r="G1277" s="87" t="s">
        <v>3084</v>
      </c>
      <c r="H1277" s="87" t="s">
        <v>106</v>
      </c>
      <c r="I1277" s="87" t="s">
        <v>213</v>
      </c>
      <c r="J1277" s="87" t="s">
        <v>548</v>
      </c>
      <c r="K1277" s="87" t="s">
        <v>549</v>
      </c>
      <c r="L1277" s="87" t="s">
        <v>549</v>
      </c>
      <c r="M1277" s="89">
        <v>64264</v>
      </c>
      <c r="N1277" s="89">
        <v>69926</v>
      </c>
      <c r="O1277" s="89">
        <v>276076</v>
      </c>
      <c r="P1277" s="90">
        <v>410266</v>
      </c>
      <c r="R1277" s="91"/>
    </row>
    <row r="1278" spans="1:18" ht="20.100000000000001" customHeight="1" x14ac:dyDescent="0.25">
      <c r="A1278" s="87">
        <v>5361</v>
      </c>
      <c r="B1278" s="87" t="s">
        <v>3085</v>
      </c>
      <c r="C1278" s="88"/>
      <c r="D1278" s="88" t="s">
        <v>66</v>
      </c>
      <c r="E1278" s="88"/>
      <c r="F1278" s="88"/>
      <c r="G1278" s="87" t="s">
        <v>3086</v>
      </c>
      <c r="H1278" s="87" t="s">
        <v>106</v>
      </c>
      <c r="I1278" s="87" t="s">
        <v>213</v>
      </c>
      <c r="J1278" s="87" t="s">
        <v>548</v>
      </c>
      <c r="K1278" s="87" t="s">
        <v>549</v>
      </c>
      <c r="L1278" s="87" t="s">
        <v>638</v>
      </c>
      <c r="M1278" s="89">
        <v>32632</v>
      </c>
      <c r="N1278" s="89">
        <v>23058</v>
      </c>
      <c r="O1278" s="89">
        <v>35150</v>
      </c>
      <c r="P1278" s="90">
        <v>90840</v>
      </c>
      <c r="R1278" s="91"/>
    </row>
    <row r="1279" spans="1:18" ht="20.100000000000001" customHeight="1" x14ac:dyDescent="0.25">
      <c r="A1279" s="87">
        <v>5365</v>
      </c>
      <c r="B1279" s="87" t="s">
        <v>3087</v>
      </c>
      <c r="C1279" s="88"/>
      <c r="D1279" s="88" t="s">
        <v>66</v>
      </c>
      <c r="E1279" s="88"/>
      <c r="F1279" s="88"/>
      <c r="G1279" s="87" t="s">
        <v>3088</v>
      </c>
      <c r="H1279" s="87" t="s">
        <v>106</v>
      </c>
      <c r="I1279" s="87" t="s">
        <v>213</v>
      </c>
      <c r="J1279" s="87" t="s">
        <v>548</v>
      </c>
      <c r="K1279" s="87" t="s">
        <v>549</v>
      </c>
      <c r="L1279" s="87" t="s">
        <v>549</v>
      </c>
      <c r="M1279" s="89">
        <v>267154</v>
      </c>
      <c r="N1279" s="89">
        <v>340408</v>
      </c>
      <c r="O1279" s="89">
        <v>316212</v>
      </c>
      <c r="P1279" s="90">
        <v>923774</v>
      </c>
      <c r="R1279" s="91"/>
    </row>
    <row r="1280" spans="1:18" ht="20.100000000000001" customHeight="1" x14ac:dyDescent="0.25">
      <c r="A1280" s="87">
        <v>5366</v>
      </c>
      <c r="B1280" s="87" t="s">
        <v>3089</v>
      </c>
      <c r="C1280" s="88"/>
      <c r="D1280" s="88" t="s">
        <v>66</v>
      </c>
      <c r="E1280" s="88"/>
      <c r="F1280" s="88"/>
      <c r="G1280" s="87" t="s">
        <v>3090</v>
      </c>
      <c r="H1280" s="87" t="s">
        <v>106</v>
      </c>
      <c r="I1280" s="87" t="s">
        <v>213</v>
      </c>
      <c r="J1280" s="87" t="s">
        <v>548</v>
      </c>
      <c r="K1280" s="87" t="s">
        <v>549</v>
      </c>
      <c r="L1280" s="87" t="s">
        <v>638</v>
      </c>
      <c r="M1280" s="89">
        <v>79564</v>
      </c>
      <c r="N1280" s="89">
        <v>67378</v>
      </c>
      <c r="O1280" s="89">
        <v>119674</v>
      </c>
      <c r="P1280" s="90">
        <v>266616</v>
      </c>
      <c r="R1280" s="91"/>
    </row>
    <row r="1281" spans="1:18" ht="20.100000000000001" customHeight="1" x14ac:dyDescent="0.25">
      <c r="A1281" s="87">
        <v>5475</v>
      </c>
      <c r="B1281" s="87" t="s">
        <v>3091</v>
      </c>
      <c r="C1281" s="88"/>
      <c r="D1281" s="88" t="s">
        <v>66</v>
      </c>
      <c r="E1281" s="88"/>
      <c r="F1281" s="88"/>
      <c r="G1281" s="87" t="s">
        <v>3092</v>
      </c>
      <c r="H1281" s="87" t="s">
        <v>106</v>
      </c>
      <c r="I1281" s="87" t="s">
        <v>213</v>
      </c>
      <c r="J1281" s="87" t="s">
        <v>548</v>
      </c>
      <c r="K1281" s="87" t="s">
        <v>549</v>
      </c>
      <c r="L1281" s="87" t="s">
        <v>549</v>
      </c>
      <c r="M1281" s="89">
        <v>116038</v>
      </c>
      <c r="N1281" s="89">
        <v>156244</v>
      </c>
      <c r="O1281" s="89">
        <v>366354</v>
      </c>
      <c r="P1281" s="90">
        <v>638636</v>
      </c>
      <c r="R1281" s="91"/>
    </row>
    <row r="1282" spans="1:18" ht="20.100000000000001" customHeight="1" x14ac:dyDescent="0.25">
      <c r="A1282" s="87">
        <v>5478</v>
      </c>
      <c r="B1282" s="87" t="s">
        <v>3093</v>
      </c>
      <c r="C1282" s="88"/>
      <c r="D1282" s="88" t="s">
        <v>66</v>
      </c>
      <c r="E1282" s="88"/>
      <c r="F1282" s="88"/>
      <c r="G1282" s="87" t="s">
        <v>3094</v>
      </c>
      <c r="H1282" s="87" t="s">
        <v>106</v>
      </c>
      <c r="I1282" s="87" t="s">
        <v>213</v>
      </c>
      <c r="J1282" s="87" t="s">
        <v>548</v>
      </c>
      <c r="K1282" s="87" t="s">
        <v>549</v>
      </c>
      <c r="L1282" s="87" t="s">
        <v>549</v>
      </c>
      <c r="M1282" s="89">
        <v>758404</v>
      </c>
      <c r="N1282" s="89">
        <v>1253226</v>
      </c>
      <c r="O1282" s="89">
        <v>1693652</v>
      </c>
      <c r="P1282" s="90">
        <v>3705282</v>
      </c>
      <c r="R1282" s="91"/>
    </row>
    <row r="1283" spans="1:18" ht="20.100000000000001" customHeight="1" x14ac:dyDescent="0.25">
      <c r="A1283" s="87">
        <v>5480</v>
      </c>
      <c r="B1283" s="87" t="s">
        <v>3095</v>
      </c>
      <c r="C1283" s="88"/>
      <c r="D1283" s="88" t="s">
        <v>66</v>
      </c>
      <c r="E1283" s="88"/>
      <c r="F1283" s="88"/>
      <c r="G1283" s="87" t="s">
        <v>3096</v>
      </c>
      <c r="H1283" s="87" t="s">
        <v>106</v>
      </c>
      <c r="I1283" s="87" t="s">
        <v>213</v>
      </c>
      <c r="J1283" s="87" t="s">
        <v>548</v>
      </c>
      <c r="K1283" s="87" t="s">
        <v>549</v>
      </c>
      <c r="L1283" s="87" t="s">
        <v>549</v>
      </c>
      <c r="M1283" s="89">
        <v>270370</v>
      </c>
      <c r="N1283" s="89">
        <v>337886</v>
      </c>
      <c r="O1283" s="89">
        <v>585300</v>
      </c>
      <c r="P1283" s="90">
        <v>1193556</v>
      </c>
      <c r="R1283" s="91"/>
    </row>
    <row r="1284" spans="1:18" ht="20.100000000000001" customHeight="1" x14ac:dyDescent="0.25">
      <c r="A1284" s="87">
        <v>5380</v>
      </c>
      <c r="B1284" s="87" t="s">
        <v>3097</v>
      </c>
      <c r="C1284" s="88"/>
      <c r="D1284" s="88" t="s">
        <v>66</v>
      </c>
      <c r="E1284" s="88"/>
      <c r="F1284" s="88"/>
      <c r="G1284" s="87" t="s">
        <v>3098</v>
      </c>
      <c r="H1284" s="87" t="s">
        <v>106</v>
      </c>
      <c r="I1284" s="87" t="s">
        <v>213</v>
      </c>
      <c r="J1284" s="87" t="s">
        <v>548</v>
      </c>
      <c r="K1284" s="87" t="s">
        <v>549</v>
      </c>
      <c r="L1284" s="87" t="s">
        <v>549</v>
      </c>
      <c r="M1284" s="89">
        <v>43688</v>
      </c>
      <c r="N1284" s="89">
        <v>31302</v>
      </c>
      <c r="O1284" s="89">
        <v>50382</v>
      </c>
      <c r="P1284" s="90">
        <v>125372</v>
      </c>
      <c r="R1284" s="91"/>
    </row>
    <row r="1285" spans="1:18" ht="20.100000000000001" customHeight="1" x14ac:dyDescent="0.25">
      <c r="A1285" s="87">
        <v>5386</v>
      </c>
      <c r="B1285" s="87" t="s">
        <v>3099</v>
      </c>
      <c r="C1285" s="88"/>
      <c r="D1285" s="88" t="s">
        <v>66</v>
      </c>
      <c r="E1285" s="88"/>
      <c r="F1285" s="88"/>
      <c r="G1285" s="87" t="s">
        <v>3100</v>
      </c>
      <c r="H1285" s="87" t="s">
        <v>106</v>
      </c>
      <c r="I1285" s="87" t="s">
        <v>213</v>
      </c>
      <c r="J1285" s="87" t="s">
        <v>548</v>
      </c>
      <c r="K1285" s="87" t="s">
        <v>549</v>
      </c>
      <c r="L1285" s="87" t="s">
        <v>638</v>
      </c>
      <c r="M1285" s="89">
        <v>75858</v>
      </c>
      <c r="N1285" s="89">
        <v>75368</v>
      </c>
      <c r="O1285" s="89">
        <v>102278</v>
      </c>
      <c r="P1285" s="90">
        <v>253504</v>
      </c>
      <c r="R1285" s="91"/>
    </row>
    <row r="1286" spans="1:18" ht="20.100000000000001" customHeight="1" x14ac:dyDescent="0.25">
      <c r="A1286" s="87">
        <v>5387</v>
      </c>
      <c r="B1286" s="87" t="s">
        <v>3101</v>
      </c>
      <c r="C1286" s="88"/>
      <c r="D1286" s="88" t="s">
        <v>66</v>
      </c>
      <c r="E1286" s="88"/>
      <c r="F1286" s="88"/>
      <c r="G1286" s="87" t="s">
        <v>3102</v>
      </c>
      <c r="H1286" s="87" t="s">
        <v>106</v>
      </c>
      <c r="I1286" s="87" t="s">
        <v>213</v>
      </c>
      <c r="J1286" s="87" t="s">
        <v>548</v>
      </c>
      <c r="K1286" s="87" t="s">
        <v>549</v>
      </c>
      <c r="L1286" s="87" t="s">
        <v>638</v>
      </c>
      <c r="M1286" s="89">
        <v>61110</v>
      </c>
      <c r="N1286" s="89">
        <v>63620</v>
      </c>
      <c r="O1286" s="89">
        <v>104082</v>
      </c>
      <c r="P1286" s="90">
        <v>228812</v>
      </c>
      <c r="R1286" s="91"/>
    </row>
    <row r="1287" spans="1:18" ht="20.100000000000001" customHeight="1" x14ac:dyDescent="0.25">
      <c r="A1287" s="87">
        <v>2574</v>
      </c>
      <c r="B1287" s="87" t="s">
        <v>3103</v>
      </c>
      <c r="C1287" s="88"/>
      <c r="D1287" s="88"/>
      <c r="E1287" s="88"/>
      <c r="F1287" s="88" t="s">
        <v>57</v>
      </c>
      <c r="G1287" s="87" t="s">
        <v>3104</v>
      </c>
      <c r="H1287" s="87" t="s">
        <v>112</v>
      </c>
      <c r="I1287" s="87" t="s">
        <v>410</v>
      </c>
      <c r="J1287" s="87" t="s">
        <v>558</v>
      </c>
      <c r="K1287" s="87" t="s">
        <v>549</v>
      </c>
      <c r="L1287" s="87" t="s">
        <v>549</v>
      </c>
      <c r="M1287" s="89">
        <v>98862</v>
      </c>
      <c r="N1287" s="89">
        <v>132696</v>
      </c>
      <c r="O1287" s="89">
        <v>52804</v>
      </c>
      <c r="P1287" s="90">
        <v>284362</v>
      </c>
      <c r="R1287" s="91"/>
    </row>
    <row r="1288" spans="1:18" ht="20.100000000000001" customHeight="1" x14ac:dyDescent="0.25">
      <c r="A1288" s="87">
        <v>2735</v>
      </c>
      <c r="B1288" s="87" t="s">
        <v>3105</v>
      </c>
      <c r="C1288" s="88"/>
      <c r="D1288" s="88"/>
      <c r="E1288" s="88"/>
      <c r="F1288" s="88" t="s">
        <v>57</v>
      </c>
      <c r="G1288" s="87" t="s">
        <v>3106</v>
      </c>
      <c r="H1288" s="87" t="s">
        <v>112</v>
      </c>
      <c r="I1288" s="87" t="s">
        <v>410</v>
      </c>
      <c r="J1288" s="87" t="s">
        <v>558</v>
      </c>
      <c r="K1288" s="87" t="s">
        <v>549</v>
      </c>
      <c r="L1288" s="87" t="s">
        <v>549</v>
      </c>
      <c r="M1288" s="89">
        <v>17732</v>
      </c>
      <c r="N1288" s="89">
        <v>18904</v>
      </c>
      <c r="O1288" s="89">
        <v>7360</v>
      </c>
      <c r="P1288" s="90">
        <v>43996</v>
      </c>
      <c r="R1288" s="91"/>
    </row>
    <row r="1289" spans="1:18" ht="20.100000000000001" customHeight="1" x14ac:dyDescent="0.25">
      <c r="A1289" s="87">
        <v>2734</v>
      </c>
      <c r="B1289" s="87" t="s">
        <v>3107</v>
      </c>
      <c r="C1289" s="88"/>
      <c r="D1289" s="88"/>
      <c r="E1289" s="88"/>
      <c r="F1289" s="88" t="s">
        <v>57</v>
      </c>
      <c r="G1289" s="87" t="s">
        <v>3108</v>
      </c>
      <c r="H1289" s="87" t="s">
        <v>112</v>
      </c>
      <c r="I1289" s="87" t="s">
        <v>410</v>
      </c>
      <c r="J1289" s="87" t="s">
        <v>558</v>
      </c>
      <c r="K1289" s="87" t="s">
        <v>549</v>
      </c>
      <c r="L1289" s="87" t="s">
        <v>549</v>
      </c>
      <c r="M1289" s="89">
        <v>36728</v>
      </c>
      <c r="N1289" s="89">
        <v>45988</v>
      </c>
      <c r="O1289" s="89">
        <v>30826</v>
      </c>
      <c r="P1289" s="90">
        <v>113542</v>
      </c>
      <c r="R1289" s="91"/>
    </row>
    <row r="1290" spans="1:18" ht="20.100000000000001" customHeight="1" x14ac:dyDescent="0.25">
      <c r="A1290" s="87">
        <v>2736</v>
      </c>
      <c r="B1290" s="87" t="s">
        <v>3109</v>
      </c>
      <c r="C1290" s="88"/>
      <c r="D1290" s="88"/>
      <c r="E1290" s="88"/>
      <c r="F1290" s="88" t="s">
        <v>57</v>
      </c>
      <c r="G1290" s="87" t="s">
        <v>3110</v>
      </c>
      <c r="H1290" s="87" t="s">
        <v>112</v>
      </c>
      <c r="I1290" s="87" t="s">
        <v>410</v>
      </c>
      <c r="J1290" s="87" t="s">
        <v>558</v>
      </c>
      <c r="K1290" s="87" t="s">
        <v>549</v>
      </c>
      <c r="L1290" s="87" t="s">
        <v>549</v>
      </c>
      <c r="M1290" s="89">
        <v>32536</v>
      </c>
      <c r="N1290" s="89">
        <v>35582</v>
      </c>
      <c r="O1290" s="89">
        <v>15064</v>
      </c>
      <c r="P1290" s="90">
        <v>83182</v>
      </c>
      <c r="R1290" s="91"/>
    </row>
    <row r="1291" spans="1:18" ht="20.100000000000001" customHeight="1" x14ac:dyDescent="0.25">
      <c r="A1291" s="87">
        <v>5551</v>
      </c>
      <c r="B1291" s="87" t="s">
        <v>3111</v>
      </c>
      <c r="C1291" s="88" t="s">
        <v>20</v>
      </c>
      <c r="D1291" s="88"/>
      <c r="E1291" s="88"/>
      <c r="F1291" s="88"/>
      <c r="G1291" s="87" t="s">
        <v>3112</v>
      </c>
      <c r="H1291" s="87" t="s">
        <v>84</v>
      </c>
      <c r="I1291" s="87" t="s">
        <v>3113</v>
      </c>
      <c r="J1291" s="87" t="s">
        <v>693</v>
      </c>
      <c r="K1291" s="87" t="s">
        <v>549</v>
      </c>
      <c r="L1291" s="87" t="s">
        <v>638</v>
      </c>
      <c r="M1291" s="89">
        <v>679262</v>
      </c>
      <c r="N1291" s="89">
        <v>807286</v>
      </c>
      <c r="O1291" s="89">
        <v>1174736</v>
      </c>
      <c r="P1291" s="90">
        <v>2661284</v>
      </c>
      <c r="R1291" s="91"/>
    </row>
    <row r="1292" spans="1:18" ht="20.100000000000001" customHeight="1" x14ac:dyDescent="0.25">
      <c r="A1292" s="87">
        <v>5580</v>
      </c>
      <c r="B1292" s="87" t="s">
        <v>3114</v>
      </c>
      <c r="C1292" s="88" t="s">
        <v>20</v>
      </c>
      <c r="D1292" s="88"/>
      <c r="E1292" s="88"/>
      <c r="F1292" s="88"/>
      <c r="G1292" s="87" t="s">
        <v>3115</v>
      </c>
      <c r="H1292" s="87" t="s">
        <v>84</v>
      </c>
      <c r="I1292" s="87" t="s">
        <v>3113</v>
      </c>
      <c r="J1292" s="87" t="s">
        <v>693</v>
      </c>
      <c r="K1292" s="87" t="s">
        <v>549</v>
      </c>
      <c r="L1292" s="87" t="s">
        <v>638</v>
      </c>
      <c r="M1292" s="89">
        <v>257614</v>
      </c>
      <c r="N1292" s="89">
        <v>268124</v>
      </c>
      <c r="O1292" s="89">
        <v>369638</v>
      </c>
      <c r="P1292" s="90">
        <v>895376</v>
      </c>
      <c r="R1292" s="91"/>
    </row>
    <row r="1293" spans="1:18" ht="20.100000000000001" customHeight="1" x14ac:dyDescent="0.25">
      <c r="A1293" s="87">
        <v>5587</v>
      </c>
      <c r="B1293" s="87" t="s">
        <v>3116</v>
      </c>
      <c r="C1293" s="88" t="s">
        <v>20</v>
      </c>
      <c r="D1293" s="88"/>
      <c r="E1293" s="88"/>
      <c r="F1293" s="88"/>
      <c r="G1293" s="87" t="s">
        <v>3117</v>
      </c>
      <c r="H1293" s="87" t="s">
        <v>84</v>
      </c>
      <c r="I1293" s="87" t="s">
        <v>3113</v>
      </c>
      <c r="J1293" s="87" t="s">
        <v>693</v>
      </c>
      <c r="K1293" s="87" t="s">
        <v>549</v>
      </c>
      <c r="L1293" s="87" t="s">
        <v>638</v>
      </c>
      <c r="M1293" s="89">
        <v>136362</v>
      </c>
      <c r="N1293" s="89">
        <v>117020</v>
      </c>
      <c r="O1293" s="89">
        <v>170884</v>
      </c>
      <c r="P1293" s="90">
        <v>424266</v>
      </c>
      <c r="R1293" s="91"/>
    </row>
    <row r="1294" spans="1:18" ht="20.100000000000001" customHeight="1" x14ac:dyDescent="0.25">
      <c r="A1294" s="87">
        <v>5560</v>
      </c>
      <c r="B1294" s="87" t="s">
        <v>3118</v>
      </c>
      <c r="C1294" s="88" t="s">
        <v>20</v>
      </c>
      <c r="D1294" s="88"/>
      <c r="E1294" s="88"/>
      <c r="F1294" s="88"/>
      <c r="G1294" s="87" t="s">
        <v>3119</v>
      </c>
      <c r="H1294" s="87" t="s">
        <v>84</v>
      </c>
      <c r="I1294" s="87" t="s">
        <v>3113</v>
      </c>
      <c r="J1294" s="87" t="s">
        <v>693</v>
      </c>
      <c r="K1294" s="87" t="s">
        <v>549</v>
      </c>
      <c r="L1294" s="87" t="s">
        <v>638</v>
      </c>
      <c r="M1294" s="89">
        <v>339176</v>
      </c>
      <c r="N1294" s="89">
        <v>305918</v>
      </c>
      <c r="O1294" s="89">
        <v>403756</v>
      </c>
      <c r="P1294" s="90">
        <v>1048850</v>
      </c>
      <c r="R1294" s="91"/>
    </row>
    <row r="1295" spans="1:18" ht="20.100000000000001" customHeight="1" x14ac:dyDescent="0.25">
      <c r="A1295" s="87">
        <v>5589</v>
      </c>
      <c r="B1295" s="87" t="s">
        <v>3120</v>
      </c>
      <c r="C1295" s="88" t="s">
        <v>20</v>
      </c>
      <c r="D1295" s="88"/>
      <c r="E1295" s="88"/>
      <c r="F1295" s="88"/>
      <c r="G1295" s="87" t="s">
        <v>3121</v>
      </c>
      <c r="H1295" s="87" t="s">
        <v>84</v>
      </c>
      <c r="I1295" s="87" t="s">
        <v>3113</v>
      </c>
      <c r="J1295" s="87" t="s">
        <v>693</v>
      </c>
      <c r="K1295" s="87" t="s">
        <v>549</v>
      </c>
      <c r="L1295" s="87" t="s">
        <v>638</v>
      </c>
      <c r="M1295" s="89">
        <v>281048</v>
      </c>
      <c r="N1295" s="89">
        <v>331574</v>
      </c>
      <c r="O1295" s="89">
        <v>371882</v>
      </c>
      <c r="P1295" s="90">
        <v>984504</v>
      </c>
      <c r="R1295" s="91"/>
    </row>
    <row r="1296" spans="1:18" ht="20.100000000000001" customHeight="1" x14ac:dyDescent="0.25">
      <c r="A1296" s="87">
        <v>5594</v>
      </c>
      <c r="B1296" s="87" t="s">
        <v>3122</v>
      </c>
      <c r="C1296" s="88" t="s">
        <v>20</v>
      </c>
      <c r="D1296" s="88"/>
      <c r="E1296" s="88"/>
      <c r="F1296" s="88"/>
      <c r="G1296" s="87" t="s">
        <v>3123</v>
      </c>
      <c r="H1296" s="87" t="s">
        <v>84</v>
      </c>
      <c r="I1296" s="87" t="s">
        <v>3113</v>
      </c>
      <c r="J1296" s="87" t="s">
        <v>949</v>
      </c>
      <c r="K1296" s="87" t="s">
        <v>549</v>
      </c>
      <c r="L1296" s="87" t="s">
        <v>638</v>
      </c>
      <c r="M1296" s="89">
        <v>363798</v>
      </c>
      <c r="N1296" s="89">
        <v>643408</v>
      </c>
      <c r="O1296" s="89">
        <v>294764</v>
      </c>
      <c r="P1296" s="90">
        <v>1301970</v>
      </c>
      <c r="R1296" s="91"/>
    </row>
    <row r="1297" spans="1:18" ht="20.100000000000001" customHeight="1" x14ac:dyDescent="0.25">
      <c r="A1297" s="87">
        <v>5600</v>
      </c>
      <c r="B1297" s="87" t="s">
        <v>3124</v>
      </c>
      <c r="C1297" s="88" t="s">
        <v>20</v>
      </c>
      <c r="D1297" s="88"/>
      <c r="E1297" s="88"/>
      <c r="F1297" s="88"/>
      <c r="G1297" s="87" t="s">
        <v>3125</v>
      </c>
      <c r="H1297" s="87" t="s">
        <v>84</v>
      </c>
      <c r="I1297" s="87" t="s">
        <v>3113</v>
      </c>
      <c r="J1297" s="87" t="s">
        <v>693</v>
      </c>
      <c r="K1297" s="87" t="s">
        <v>549</v>
      </c>
      <c r="L1297" s="87" t="s">
        <v>638</v>
      </c>
      <c r="M1297" s="89">
        <v>541420</v>
      </c>
      <c r="N1297" s="89">
        <v>580394</v>
      </c>
      <c r="O1297" s="89">
        <v>726280</v>
      </c>
      <c r="P1297" s="90">
        <v>1848094</v>
      </c>
      <c r="R1297" s="91"/>
    </row>
    <row r="1298" spans="1:18" ht="20.100000000000001" customHeight="1" x14ac:dyDescent="0.25">
      <c r="A1298" s="87">
        <v>5601</v>
      </c>
      <c r="B1298" s="87" t="s">
        <v>3126</v>
      </c>
      <c r="C1298" s="88" t="s">
        <v>20</v>
      </c>
      <c r="D1298" s="88"/>
      <c r="E1298" s="88"/>
      <c r="F1298" s="88"/>
      <c r="G1298" s="87" t="s">
        <v>3127</v>
      </c>
      <c r="H1298" s="87" t="s">
        <v>84</v>
      </c>
      <c r="I1298" s="87" t="s">
        <v>3113</v>
      </c>
      <c r="J1298" s="87" t="s">
        <v>693</v>
      </c>
      <c r="K1298" s="87" t="s">
        <v>549</v>
      </c>
      <c r="L1298" s="87" t="s">
        <v>638</v>
      </c>
      <c r="M1298" s="89">
        <v>139070</v>
      </c>
      <c r="N1298" s="89">
        <v>138284</v>
      </c>
      <c r="O1298" s="89">
        <v>234196</v>
      </c>
      <c r="P1298" s="90">
        <v>511550</v>
      </c>
      <c r="R1298" s="91"/>
    </row>
    <row r="1299" spans="1:18" ht="20.100000000000001" customHeight="1" x14ac:dyDescent="0.25">
      <c r="A1299" s="87">
        <v>5570</v>
      </c>
      <c r="B1299" s="87" t="s">
        <v>3128</v>
      </c>
      <c r="C1299" s="88" t="s">
        <v>20</v>
      </c>
      <c r="D1299" s="88"/>
      <c r="E1299" s="88"/>
      <c r="F1299" s="88"/>
      <c r="G1299" s="87" t="s">
        <v>3129</v>
      </c>
      <c r="H1299" s="87" t="s">
        <v>84</v>
      </c>
      <c r="I1299" s="87" t="s">
        <v>3113</v>
      </c>
      <c r="J1299" s="87" t="s">
        <v>693</v>
      </c>
      <c r="K1299" s="87" t="s">
        <v>549</v>
      </c>
      <c r="L1299" s="87" t="s">
        <v>638</v>
      </c>
      <c r="M1299" s="89">
        <v>3105232</v>
      </c>
      <c r="N1299" s="89">
        <v>4371678</v>
      </c>
      <c r="O1299" s="89">
        <v>4173634</v>
      </c>
      <c r="P1299" s="90">
        <v>11650544</v>
      </c>
      <c r="R1299" s="91"/>
    </row>
    <row r="1300" spans="1:18" ht="20.100000000000001" customHeight="1" x14ac:dyDescent="0.25">
      <c r="A1300" s="87">
        <v>5604</v>
      </c>
      <c r="B1300" s="87" t="s">
        <v>3130</v>
      </c>
      <c r="C1300" s="88" t="s">
        <v>20</v>
      </c>
      <c r="D1300" s="88"/>
      <c r="E1300" s="88"/>
      <c r="F1300" s="88"/>
      <c r="G1300" s="87" t="s">
        <v>3131</v>
      </c>
      <c r="H1300" s="87" t="s">
        <v>84</v>
      </c>
      <c r="I1300" s="87" t="s">
        <v>3113</v>
      </c>
      <c r="J1300" s="87" t="s">
        <v>693</v>
      </c>
      <c r="K1300" s="87" t="s">
        <v>549</v>
      </c>
      <c r="L1300" s="87" t="s">
        <v>638</v>
      </c>
      <c r="M1300" s="89">
        <v>465984</v>
      </c>
      <c r="N1300" s="89">
        <v>419216</v>
      </c>
      <c r="O1300" s="89">
        <v>569456</v>
      </c>
      <c r="P1300" s="90">
        <v>1454656</v>
      </c>
      <c r="R1300" s="91"/>
    </row>
    <row r="1301" spans="1:18" ht="20.100000000000001" customHeight="1" x14ac:dyDescent="0.25">
      <c r="A1301" s="87">
        <v>5607</v>
      </c>
      <c r="B1301" s="87" t="s">
        <v>3132</v>
      </c>
      <c r="C1301" s="88" t="s">
        <v>20</v>
      </c>
      <c r="D1301" s="88"/>
      <c r="E1301" s="88"/>
      <c r="F1301" s="88"/>
      <c r="G1301" s="87" t="s">
        <v>3133</v>
      </c>
      <c r="H1301" s="87" t="s">
        <v>84</v>
      </c>
      <c r="I1301" s="87" t="s">
        <v>3113</v>
      </c>
      <c r="J1301" s="87" t="s">
        <v>693</v>
      </c>
      <c r="K1301" s="87" t="s">
        <v>549</v>
      </c>
      <c r="L1301" s="87" t="s">
        <v>638</v>
      </c>
      <c r="M1301" s="89">
        <v>323582</v>
      </c>
      <c r="N1301" s="89">
        <v>302806</v>
      </c>
      <c r="O1301" s="89">
        <v>266938</v>
      </c>
      <c r="P1301" s="90">
        <v>893326</v>
      </c>
      <c r="R1301" s="91"/>
    </row>
    <row r="1302" spans="1:18" ht="20.100000000000001" customHeight="1" x14ac:dyDescent="0.25">
      <c r="A1302" s="87">
        <v>5572</v>
      </c>
      <c r="B1302" s="87" t="s">
        <v>3134</v>
      </c>
      <c r="C1302" s="88" t="s">
        <v>20</v>
      </c>
      <c r="D1302" s="88"/>
      <c r="E1302" s="88"/>
      <c r="F1302" s="88"/>
      <c r="G1302" s="87" t="s">
        <v>3135</v>
      </c>
      <c r="H1302" s="87" t="s">
        <v>84</v>
      </c>
      <c r="I1302" s="87" t="s">
        <v>3113</v>
      </c>
      <c r="J1302" s="87" t="s">
        <v>693</v>
      </c>
      <c r="K1302" s="87" t="s">
        <v>549</v>
      </c>
      <c r="L1302" s="87" t="s">
        <v>638</v>
      </c>
      <c r="M1302" s="89">
        <v>674496</v>
      </c>
      <c r="N1302" s="89">
        <v>747390</v>
      </c>
      <c r="O1302" s="89">
        <v>812184</v>
      </c>
      <c r="P1302" s="90">
        <v>2234070</v>
      </c>
      <c r="R1302" s="91"/>
    </row>
    <row r="1303" spans="1:18" ht="20.100000000000001" customHeight="1" x14ac:dyDescent="0.25">
      <c r="A1303" s="87">
        <v>5574</v>
      </c>
      <c r="B1303" s="87" t="s">
        <v>3136</v>
      </c>
      <c r="C1303" s="88" t="s">
        <v>20</v>
      </c>
      <c r="D1303" s="88"/>
      <c r="E1303" s="88"/>
      <c r="F1303" s="88"/>
      <c r="G1303" s="87" t="s">
        <v>3137</v>
      </c>
      <c r="H1303" s="87" t="s">
        <v>84</v>
      </c>
      <c r="I1303" s="87" t="s">
        <v>3113</v>
      </c>
      <c r="J1303" s="87" t="s">
        <v>693</v>
      </c>
      <c r="K1303" s="87" t="s">
        <v>549</v>
      </c>
      <c r="L1303" s="87" t="s">
        <v>638</v>
      </c>
      <c r="M1303" s="89">
        <v>1668820</v>
      </c>
      <c r="N1303" s="89">
        <v>2278466</v>
      </c>
      <c r="O1303" s="89">
        <v>1976730</v>
      </c>
      <c r="P1303" s="90">
        <v>5924016</v>
      </c>
      <c r="R1303" s="91"/>
    </row>
    <row r="1304" spans="1:18" ht="20.100000000000001" customHeight="1" x14ac:dyDescent="0.25">
      <c r="A1304" s="87">
        <v>5611</v>
      </c>
      <c r="B1304" s="87" t="s">
        <v>3138</v>
      </c>
      <c r="C1304" s="88" t="s">
        <v>20</v>
      </c>
      <c r="D1304" s="88"/>
      <c r="E1304" s="88"/>
      <c r="F1304" s="88"/>
      <c r="G1304" s="87" t="s">
        <v>3139</v>
      </c>
      <c r="H1304" s="87" t="s">
        <v>84</v>
      </c>
      <c r="I1304" s="87" t="s">
        <v>3113</v>
      </c>
      <c r="J1304" s="87" t="s">
        <v>693</v>
      </c>
      <c r="K1304" s="87" t="s">
        <v>549</v>
      </c>
      <c r="L1304" s="87" t="s">
        <v>638</v>
      </c>
      <c r="M1304" s="89">
        <v>440414</v>
      </c>
      <c r="N1304" s="89">
        <v>441720</v>
      </c>
      <c r="O1304" s="89">
        <v>511444</v>
      </c>
      <c r="P1304" s="90">
        <v>1393578</v>
      </c>
      <c r="R1304" s="91"/>
    </row>
    <row r="1305" spans="1:18" ht="20.100000000000001" customHeight="1" x14ac:dyDescent="0.25">
      <c r="A1305" s="87">
        <v>2919</v>
      </c>
      <c r="B1305" s="87" t="s">
        <v>3140</v>
      </c>
      <c r="C1305" s="88" t="s">
        <v>20</v>
      </c>
      <c r="D1305" s="88"/>
      <c r="E1305" s="88"/>
      <c r="F1305" s="88"/>
      <c r="G1305" s="87" t="s">
        <v>3141</v>
      </c>
      <c r="H1305" s="87" t="s">
        <v>112</v>
      </c>
      <c r="I1305" s="87" t="s">
        <v>165</v>
      </c>
      <c r="J1305" s="87" t="s">
        <v>558</v>
      </c>
      <c r="K1305" s="87" t="s">
        <v>849</v>
      </c>
      <c r="L1305" s="87" t="s">
        <v>549</v>
      </c>
      <c r="M1305" s="89">
        <v>59212</v>
      </c>
      <c r="N1305" s="89">
        <v>53270</v>
      </c>
      <c r="O1305" s="89">
        <v>57542</v>
      </c>
      <c r="P1305" s="90">
        <v>170024</v>
      </c>
      <c r="R1305" s="91"/>
    </row>
    <row r="1306" spans="1:18" ht="20.100000000000001" customHeight="1" x14ac:dyDescent="0.25">
      <c r="A1306" s="87">
        <v>2661</v>
      </c>
      <c r="B1306" s="87" t="s">
        <v>3142</v>
      </c>
      <c r="C1306" s="88" t="s">
        <v>20</v>
      </c>
      <c r="D1306" s="88"/>
      <c r="E1306" s="88"/>
      <c r="F1306" s="88"/>
      <c r="G1306" s="87" t="s">
        <v>3143</v>
      </c>
      <c r="H1306" s="87" t="s">
        <v>112</v>
      </c>
      <c r="I1306" s="87" t="s">
        <v>165</v>
      </c>
      <c r="J1306" s="87" t="s">
        <v>558</v>
      </c>
      <c r="K1306" s="87" t="s">
        <v>849</v>
      </c>
      <c r="L1306" s="87" t="s">
        <v>549</v>
      </c>
      <c r="M1306" s="89">
        <v>69850</v>
      </c>
      <c r="N1306" s="89">
        <v>155280</v>
      </c>
      <c r="O1306" s="89">
        <v>185948</v>
      </c>
      <c r="P1306" s="90">
        <v>411078</v>
      </c>
      <c r="R1306" s="91"/>
    </row>
    <row r="1307" spans="1:18" ht="20.100000000000001" customHeight="1" x14ac:dyDescent="0.25">
      <c r="A1307" s="87">
        <v>2920</v>
      </c>
      <c r="B1307" s="87" t="s">
        <v>3144</v>
      </c>
      <c r="C1307" s="88" t="s">
        <v>20</v>
      </c>
      <c r="D1307" s="88"/>
      <c r="E1307" s="88"/>
      <c r="F1307" s="88"/>
      <c r="G1307" s="87" t="s">
        <v>3145</v>
      </c>
      <c r="H1307" s="87" t="s">
        <v>112</v>
      </c>
      <c r="I1307" s="87" t="s">
        <v>165</v>
      </c>
      <c r="J1307" s="87" t="s">
        <v>558</v>
      </c>
      <c r="K1307" s="87" t="s">
        <v>849</v>
      </c>
      <c r="L1307" s="87" t="s">
        <v>549</v>
      </c>
      <c r="M1307" s="89">
        <v>99494</v>
      </c>
      <c r="N1307" s="89">
        <v>122380</v>
      </c>
      <c r="O1307" s="89">
        <v>108754</v>
      </c>
      <c r="P1307" s="90">
        <v>330628</v>
      </c>
      <c r="R1307" s="91"/>
    </row>
    <row r="1308" spans="1:18" ht="20.100000000000001" customHeight="1" x14ac:dyDescent="0.25">
      <c r="A1308" s="87">
        <v>2924</v>
      </c>
      <c r="B1308" s="87" t="s">
        <v>3146</v>
      </c>
      <c r="C1308" s="88" t="s">
        <v>20</v>
      </c>
      <c r="D1308" s="88"/>
      <c r="E1308" s="88"/>
      <c r="F1308" s="88"/>
      <c r="G1308" s="87" t="s">
        <v>165</v>
      </c>
      <c r="H1308" s="87" t="s">
        <v>112</v>
      </c>
      <c r="I1308" s="87" t="s">
        <v>165</v>
      </c>
      <c r="J1308" s="87" t="s">
        <v>558</v>
      </c>
      <c r="K1308" s="87" t="s">
        <v>849</v>
      </c>
      <c r="L1308" s="87" t="s">
        <v>549</v>
      </c>
      <c r="M1308" s="89">
        <v>290442</v>
      </c>
      <c r="N1308" s="89">
        <v>477810</v>
      </c>
      <c r="O1308" s="89">
        <v>479078</v>
      </c>
      <c r="P1308" s="90">
        <v>1247330</v>
      </c>
      <c r="R1308" s="91"/>
    </row>
    <row r="1309" spans="1:18" ht="20.100000000000001" customHeight="1" x14ac:dyDescent="0.25">
      <c r="A1309" s="87">
        <v>2660</v>
      </c>
      <c r="B1309" s="87" t="s">
        <v>3147</v>
      </c>
      <c r="C1309" s="88" t="s">
        <v>20</v>
      </c>
      <c r="D1309" s="88"/>
      <c r="E1309" s="88"/>
      <c r="F1309" s="88"/>
      <c r="G1309" s="87" t="s">
        <v>3148</v>
      </c>
      <c r="H1309" s="87" t="s">
        <v>112</v>
      </c>
      <c r="I1309" s="87" t="s">
        <v>165</v>
      </c>
      <c r="J1309" s="87" t="s">
        <v>558</v>
      </c>
      <c r="K1309" s="87" t="s">
        <v>849</v>
      </c>
      <c r="L1309" s="87" t="s">
        <v>549</v>
      </c>
      <c r="M1309" s="89">
        <v>41376</v>
      </c>
      <c r="N1309" s="89">
        <v>85012</v>
      </c>
      <c r="O1309" s="89">
        <v>41434</v>
      </c>
      <c r="P1309" s="90">
        <v>167822</v>
      </c>
      <c r="R1309" s="91"/>
    </row>
    <row r="1310" spans="1:18" ht="20.100000000000001" customHeight="1" x14ac:dyDescent="0.25">
      <c r="A1310" s="87">
        <v>6880</v>
      </c>
      <c r="B1310" s="87" t="s">
        <v>3149</v>
      </c>
      <c r="C1310" s="88"/>
      <c r="D1310" s="88" t="s">
        <v>66</v>
      </c>
      <c r="E1310" s="88"/>
      <c r="F1310" s="88"/>
      <c r="G1310" s="87" t="s">
        <v>3150</v>
      </c>
      <c r="H1310" s="87" t="s">
        <v>632</v>
      </c>
      <c r="I1310" s="87" t="s">
        <v>218</v>
      </c>
      <c r="J1310" s="87" t="s">
        <v>633</v>
      </c>
      <c r="K1310" s="87" t="s">
        <v>549</v>
      </c>
      <c r="L1310" s="87" t="s">
        <v>549</v>
      </c>
      <c r="M1310" s="89">
        <v>170726</v>
      </c>
      <c r="N1310" s="89">
        <v>221650</v>
      </c>
      <c r="O1310" s="89">
        <v>567740</v>
      </c>
      <c r="P1310" s="90">
        <v>960116</v>
      </c>
      <c r="R1310" s="91"/>
    </row>
    <row r="1311" spans="1:18" ht="20.100000000000001" customHeight="1" x14ac:dyDescent="0.25">
      <c r="A1311" s="87">
        <v>6884</v>
      </c>
      <c r="B1311" s="87" t="s">
        <v>3151</v>
      </c>
      <c r="C1311" s="88"/>
      <c r="D1311" s="88" t="s">
        <v>66</v>
      </c>
      <c r="E1311" s="88"/>
      <c r="F1311" s="88"/>
      <c r="G1311" s="87" t="s">
        <v>3152</v>
      </c>
      <c r="H1311" s="87" t="s">
        <v>632</v>
      </c>
      <c r="I1311" s="87" t="s">
        <v>218</v>
      </c>
      <c r="J1311" s="87" t="s">
        <v>633</v>
      </c>
      <c r="K1311" s="87" t="s">
        <v>549</v>
      </c>
      <c r="L1311" s="87" t="s">
        <v>549</v>
      </c>
      <c r="M1311" s="89">
        <v>312992</v>
      </c>
      <c r="N1311" s="89">
        <v>426416</v>
      </c>
      <c r="O1311" s="89">
        <v>1080424</v>
      </c>
      <c r="P1311" s="90">
        <v>1819832</v>
      </c>
      <c r="R1311" s="91"/>
    </row>
    <row r="1312" spans="1:18" ht="20.100000000000001" customHeight="1" x14ac:dyDescent="0.25">
      <c r="A1312" s="87">
        <v>6885</v>
      </c>
      <c r="B1312" s="87" t="s">
        <v>3153</v>
      </c>
      <c r="C1312" s="88"/>
      <c r="D1312" s="88" t="s">
        <v>66</v>
      </c>
      <c r="E1312" s="88"/>
      <c r="F1312" s="88"/>
      <c r="G1312" s="87" t="s">
        <v>218</v>
      </c>
      <c r="H1312" s="87" t="s">
        <v>632</v>
      </c>
      <c r="I1312" s="87" t="s">
        <v>218</v>
      </c>
      <c r="J1312" s="87" t="s">
        <v>633</v>
      </c>
      <c r="K1312" s="87" t="s">
        <v>549</v>
      </c>
      <c r="L1312" s="87" t="s">
        <v>549</v>
      </c>
      <c r="M1312" s="89">
        <v>124476</v>
      </c>
      <c r="N1312" s="89">
        <v>184262</v>
      </c>
      <c r="O1312" s="89">
        <v>257918</v>
      </c>
      <c r="P1312" s="90">
        <v>566656</v>
      </c>
      <c r="R1312" s="91"/>
    </row>
    <row r="1313" spans="1:18" ht="20.100000000000001" customHeight="1" x14ac:dyDescent="0.25">
      <c r="A1313" s="87">
        <v>4787</v>
      </c>
      <c r="B1313" s="87" t="s">
        <v>3154</v>
      </c>
      <c r="C1313" s="88"/>
      <c r="D1313" s="88" t="s">
        <v>66</v>
      </c>
      <c r="E1313" s="88"/>
      <c r="F1313" s="88"/>
      <c r="G1313" s="87" t="s">
        <v>3155</v>
      </c>
      <c r="H1313" s="87" t="s">
        <v>632</v>
      </c>
      <c r="I1313" s="87" t="s">
        <v>218</v>
      </c>
      <c r="J1313" s="87" t="s">
        <v>3156</v>
      </c>
      <c r="K1313" s="87" t="s">
        <v>549</v>
      </c>
      <c r="L1313" s="87" t="s">
        <v>549</v>
      </c>
      <c r="M1313" s="89">
        <v>140710</v>
      </c>
      <c r="N1313" s="89">
        <v>189176</v>
      </c>
      <c r="O1313" s="89">
        <v>65760</v>
      </c>
      <c r="P1313" s="90">
        <v>395646</v>
      </c>
      <c r="R1313" s="91"/>
    </row>
    <row r="1314" spans="1:18" ht="20.100000000000001" customHeight="1" x14ac:dyDescent="0.25">
      <c r="A1314" s="87">
        <v>5215</v>
      </c>
      <c r="B1314" s="87" t="s">
        <v>3157</v>
      </c>
      <c r="C1314" s="88"/>
      <c r="D1314" s="88"/>
      <c r="E1314" s="88"/>
      <c r="F1314" s="88" t="s">
        <v>57</v>
      </c>
      <c r="G1314" s="87" t="s">
        <v>3158</v>
      </c>
      <c r="H1314" s="87" t="s">
        <v>106</v>
      </c>
      <c r="I1314" s="87" t="s">
        <v>356</v>
      </c>
      <c r="J1314" s="87" t="s">
        <v>605</v>
      </c>
      <c r="K1314" s="87" t="s">
        <v>549</v>
      </c>
      <c r="L1314" s="87" t="s">
        <v>549</v>
      </c>
      <c r="M1314" s="89">
        <v>88246</v>
      </c>
      <c r="N1314" s="89">
        <v>248422</v>
      </c>
      <c r="O1314" s="89">
        <v>223228</v>
      </c>
      <c r="P1314" s="90">
        <v>559896</v>
      </c>
      <c r="R1314" s="91"/>
    </row>
    <row r="1315" spans="1:18" ht="20.100000000000001" customHeight="1" x14ac:dyDescent="0.25">
      <c r="A1315" s="87">
        <v>5211</v>
      </c>
      <c r="B1315" s="87" t="s">
        <v>3159</v>
      </c>
      <c r="C1315" s="88"/>
      <c r="D1315" s="88"/>
      <c r="E1315" s="88"/>
      <c r="F1315" s="88" t="s">
        <v>57</v>
      </c>
      <c r="G1315" s="87" t="s">
        <v>3160</v>
      </c>
      <c r="H1315" s="87" t="s">
        <v>106</v>
      </c>
      <c r="I1315" s="87" t="s">
        <v>356</v>
      </c>
      <c r="J1315" s="87" t="s">
        <v>548</v>
      </c>
      <c r="K1315" s="87" t="s">
        <v>549</v>
      </c>
      <c r="L1315" s="87" t="s">
        <v>549</v>
      </c>
      <c r="M1315" s="89">
        <v>162410</v>
      </c>
      <c r="N1315" s="89">
        <v>411720</v>
      </c>
      <c r="O1315" s="89">
        <v>632916</v>
      </c>
      <c r="P1315" s="90">
        <v>1207046</v>
      </c>
      <c r="R1315" s="91"/>
    </row>
    <row r="1316" spans="1:18" ht="20.100000000000001" customHeight="1" x14ac:dyDescent="0.25">
      <c r="A1316" s="87">
        <v>5457</v>
      </c>
      <c r="B1316" s="87" t="s">
        <v>3161</v>
      </c>
      <c r="C1316" s="88"/>
      <c r="D1316" s="88"/>
      <c r="E1316" s="88"/>
      <c r="F1316" s="88" t="s">
        <v>57</v>
      </c>
      <c r="G1316" s="87" t="s">
        <v>3162</v>
      </c>
      <c r="H1316" s="87" t="s">
        <v>106</v>
      </c>
      <c r="I1316" s="87" t="s">
        <v>356</v>
      </c>
      <c r="J1316" s="87" t="s">
        <v>548</v>
      </c>
      <c r="K1316" s="87" t="s">
        <v>549</v>
      </c>
      <c r="L1316" s="87" t="s">
        <v>549</v>
      </c>
      <c r="M1316" s="89">
        <v>35406</v>
      </c>
      <c r="N1316" s="89">
        <v>51330</v>
      </c>
      <c r="O1316" s="89">
        <v>62676</v>
      </c>
      <c r="P1316" s="90">
        <v>149412</v>
      </c>
      <c r="R1316" s="91"/>
    </row>
    <row r="1317" spans="1:18" ht="20.100000000000001" customHeight="1" x14ac:dyDescent="0.25">
      <c r="A1317" s="87">
        <v>5458</v>
      </c>
      <c r="B1317" s="87" t="s">
        <v>3163</v>
      </c>
      <c r="C1317" s="88"/>
      <c r="D1317" s="88"/>
      <c r="E1317" s="88"/>
      <c r="F1317" s="88" t="s">
        <v>57</v>
      </c>
      <c r="G1317" s="87" t="s">
        <v>3164</v>
      </c>
      <c r="H1317" s="87" t="s">
        <v>106</v>
      </c>
      <c r="I1317" s="87" t="s">
        <v>356</v>
      </c>
      <c r="J1317" s="87" t="s">
        <v>548</v>
      </c>
      <c r="K1317" s="87" t="s">
        <v>549</v>
      </c>
      <c r="L1317" s="87" t="s">
        <v>549</v>
      </c>
      <c r="M1317" s="89">
        <v>13096</v>
      </c>
      <c r="N1317" s="89">
        <v>48570</v>
      </c>
      <c r="O1317" s="89">
        <v>23520</v>
      </c>
      <c r="P1317" s="90">
        <v>85186</v>
      </c>
      <c r="R1317" s="91"/>
    </row>
    <row r="1318" spans="1:18" ht="20.100000000000001" customHeight="1" x14ac:dyDescent="0.25">
      <c r="A1318" s="87">
        <v>5233</v>
      </c>
      <c r="B1318" s="87" t="s">
        <v>3165</v>
      </c>
      <c r="C1318" s="88"/>
      <c r="D1318" s="88"/>
      <c r="E1318" s="88"/>
      <c r="F1318" s="88" t="s">
        <v>57</v>
      </c>
      <c r="G1318" s="87" t="s">
        <v>3166</v>
      </c>
      <c r="H1318" s="87" t="s">
        <v>106</v>
      </c>
      <c r="I1318" s="87" t="s">
        <v>356</v>
      </c>
      <c r="J1318" s="87" t="s">
        <v>605</v>
      </c>
      <c r="K1318" s="87" t="s">
        <v>549</v>
      </c>
      <c r="L1318" s="87" t="s">
        <v>549</v>
      </c>
      <c r="M1318" s="89">
        <v>5896</v>
      </c>
      <c r="N1318" s="89">
        <v>15310</v>
      </c>
      <c r="O1318" s="89">
        <v>24270</v>
      </c>
      <c r="P1318" s="90">
        <v>45476</v>
      </c>
      <c r="R1318" s="91"/>
    </row>
    <row r="1319" spans="1:18" ht="20.100000000000001" customHeight="1" x14ac:dyDescent="0.25">
      <c r="A1319" s="87">
        <v>5036</v>
      </c>
      <c r="B1319" s="87" t="s">
        <v>3167</v>
      </c>
      <c r="C1319" s="88"/>
      <c r="D1319" s="88"/>
      <c r="E1319" s="88"/>
      <c r="F1319" s="88" t="s">
        <v>57</v>
      </c>
      <c r="G1319" s="87" t="s">
        <v>3168</v>
      </c>
      <c r="H1319" s="87" t="s">
        <v>106</v>
      </c>
      <c r="I1319" s="87" t="s">
        <v>356</v>
      </c>
      <c r="J1319" s="87" t="s">
        <v>548</v>
      </c>
      <c r="K1319" s="87" t="s">
        <v>549</v>
      </c>
      <c r="L1319" s="87" t="s">
        <v>549</v>
      </c>
      <c r="M1319" s="89">
        <v>458</v>
      </c>
      <c r="N1319" s="89">
        <v>62</v>
      </c>
      <c r="O1319" s="89">
        <v>4248</v>
      </c>
      <c r="P1319" s="90">
        <v>4768</v>
      </c>
      <c r="R1319" s="91"/>
    </row>
    <row r="1320" spans="1:18" ht="20.100000000000001" customHeight="1" x14ac:dyDescent="0.25">
      <c r="A1320" s="87">
        <v>5217</v>
      </c>
      <c r="B1320" s="87" t="s">
        <v>3169</v>
      </c>
      <c r="C1320" s="88"/>
      <c r="D1320" s="88"/>
      <c r="E1320" s="88"/>
      <c r="F1320" s="88" t="s">
        <v>57</v>
      </c>
      <c r="G1320" s="87" t="s">
        <v>3170</v>
      </c>
      <c r="H1320" s="87" t="s">
        <v>106</v>
      </c>
      <c r="I1320" s="87" t="s">
        <v>356</v>
      </c>
      <c r="J1320" s="87" t="s">
        <v>605</v>
      </c>
      <c r="K1320" s="87" t="s">
        <v>549</v>
      </c>
      <c r="L1320" s="87" t="s">
        <v>549</v>
      </c>
      <c r="M1320" s="89">
        <v>34936</v>
      </c>
      <c r="N1320" s="89">
        <v>82522</v>
      </c>
      <c r="O1320" s="89">
        <v>140486</v>
      </c>
      <c r="P1320" s="90">
        <v>257944</v>
      </c>
      <c r="R1320" s="91"/>
    </row>
    <row r="1321" spans="1:18" ht="20.100000000000001" customHeight="1" x14ac:dyDescent="0.25">
      <c r="A1321" s="87">
        <v>5460</v>
      </c>
      <c r="B1321" s="87" t="s">
        <v>3171</v>
      </c>
      <c r="C1321" s="88"/>
      <c r="D1321" s="88"/>
      <c r="E1321" s="88"/>
      <c r="F1321" s="88" t="s">
        <v>57</v>
      </c>
      <c r="G1321" s="87" t="s">
        <v>3172</v>
      </c>
      <c r="H1321" s="87" t="s">
        <v>106</v>
      </c>
      <c r="I1321" s="87" t="s">
        <v>356</v>
      </c>
      <c r="J1321" s="87" t="s">
        <v>548</v>
      </c>
      <c r="K1321" s="87" t="s">
        <v>549</v>
      </c>
      <c r="L1321" s="87" t="s">
        <v>549</v>
      </c>
      <c r="M1321" s="89">
        <v>1798</v>
      </c>
      <c r="N1321" s="89">
        <v>5324</v>
      </c>
      <c r="O1321" s="89">
        <v>1038</v>
      </c>
      <c r="P1321" s="90">
        <v>8160</v>
      </c>
      <c r="R1321" s="91"/>
    </row>
    <row r="1322" spans="1:18" ht="20.100000000000001" customHeight="1" x14ac:dyDescent="0.25">
      <c r="A1322" s="87">
        <v>5226</v>
      </c>
      <c r="B1322" s="87" t="s">
        <v>3173</v>
      </c>
      <c r="C1322" s="88"/>
      <c r="D1322" s="88"/>
      <c r="E1322" s="88"/>
      <c r="F1322" s="88" t="s">
        <v>57</v>
      </c>
      <c r="G1322" s="87" t="s">
        <v>3174</v>
      </c>
      <c r="H1322" s="87" t="s">
        <v>106</v>
      </c>
      <c r="I1322" s="87" t="s">
        <v>356</v>
      </c>
      <c r="J1322" s="87" t="s">
        <v>605</v>
      </c>
      <c r="K1322" s="87" t="s">
        <v>549</v>
      </c>
      <c r="L1322" s="87" t="s">
        <v>549</v>
      </c>
      <c r="M1322" s="89">
        <v>34744</v>
      </c>
      <c r="N1322" s="89">
        <v>88134</v>
      </c>
      <c r="O1322" s="89">
        <v>186350</v>
      </c>
      <c r="P1322" s="90">
        <v>309228</v>
      </c>
      <c r="R1322" s="91"/>
    </row>
    <row r="1323" spans="1:18" ht="20.100000000000001" customHeight="1" x14ac:dyDescent="0.25">
      <c r="A1323" s="87">
        <v>5024</v>
      </c>
      <c r="B1323" s="87" t="s">
        <v>3175</v>
      </c>
      <c r="C1323" s="88"/>
      <c r="D1323" s="88"/>
      <c r="E1323" s="88"/>
      <c r="F1323" s="88" t="s">
        <v>57</v>
      </c>
      <c r="G1323" s="87" t="s">
        <v>3176</v>
      </c>
      <c r="H1323" s="87" t="s">
        <v>106</v>
      </c>
      <c r="I1323" s="87" t="s">
        <v>356</v>
      </c>
      <c r="J1323" s="87" t="s">
        <v>548</v>
      </c>
      <c r="K1323" s="87" t="s">
        <v>549</v>
      </c>
      <c r="L1323" s="87" t="s">
        <v>549</v>
      </c>
      <c r="M1323" s="89">
        <v>55838</v>
      </c>
      <c r="N1323" s="89">
        <v>222220</v>
      </c>
      <c r="O1323" s="89">
        <v>125594</v>
      </c>
      <c r="P1323" s="90">
        <v>403652</v>
      </c>
      <c r="R1323" s="91"/>
    </row>
    <row r="1324" spans="1:18" ht="20.100000000000001" customHeight="1" x14ac:dyDescent="0.25">
      <c r="A1324" s="87">
        <v>5240</v>
      </c>
      <c r="B1324" s="87" t="s">
        <v>3177</v>
      </c>
      <c r="C1324" s="88"/>
      <c r="D1324" s="88"/>
      <c r="E1324" s="88"/>
      <c r="F1324" s="88" t="s">
        <v>57</v>
      </c>
      <c r="G1324" s="87" t="s">
        <v>3178</v>
      </c>
      <c r="H1324" s="87" t="s">
        <v>106</v>
      </c>
      <c r="I1324" s="87" t="s">
        <v>356</v>
      </c>
      <c r="J1324" s="87" t="s">
        <v>605</v>
      </c>
      <c r="K1324" s="87" t="s">
        <v>549</v>
      </c>
      <c r="L1324" s="87" t="s">
        <v>549</v>
      </c>
      <c r="M1324" s="89">
        <v>22788</v>
      </c>
      <c r="N1324" s="89">
        <v>60674</v>
      </c>
      <c r="O1324" s="89">
        <v>93342</v>
      </c>
      <c r="P1324" s="90">
        <v>176804</v>
      </c>
      <c r="R1324" s="91"/>
    </row>
    <row r="1325" spans="1:18" ht="20.100000000000001" customHeight="1" x14ac:dyDescent="0.25">
      <c r="A1325" s="87">
        <v>5028</v>
      </c>
      <c r="B1325" s="87" t="s">
        <v>3179</v>
      </c>
      <c r="C1325" s="88"/>
      <c r="D1325" s="88"/>
      <c r="E1325" s="88"/>
      <c r="F1325" s="88" t="s">
        <v>57</v>
      </c>
      <c r="G1325" s="87" t="s">
        <v>3180</v>
      </c>
      <c r="H1325" s="87" t="s">
        <v>106</v>
      </c>
      <c r="I1325" s="87" t="s">
        <v>356</v>
      </c>
      <c r="J1325" s="87" t="s">
        <v>548</v>
      </c>
      <c r="K1325" s="87" t="s">
        <v>549</v>
      </c>
      <c r="L1325" s="87" t="s">
        <v>549</v>
      </c>
      <c r="M1325" s="89">
        <v>1736</v>
      </c>
      <c r="N1325" s="89">
        <v>3514</v>
      </c>
      <c r="O1325" s="89">
        <v>1398</v>
      </c>
      <c r="P1325" s="90">
        <v>6648</v>
      </c>
      <c r="R1325" s="91"/>
    </row>
    <row r="1326" spans="1:18" ht="20.100000000000001" customHeight="1" x14ac:dyDescent="0.25">
      <c r="A1326" s="87">
        <v>5042</v>
      </c>
      <c r="B1326" s="87" t="s">
        <v>3181</v>
      </c>
      <c r="C1326" s="88"/>
      <c r="D1326" s="88"/>
      <c r="E1326" s="88"/>
      <c r="F1326" s="88" t="s">
        <v>57</v>
      </c>
      <c r="G1326" s="87" t="s">
        <v>3182</v>
      </c>
      <c r="H1326" s="87" t="s">
        <v>106</v>
      </c>
      <c r="I1326" s="87" t="s">
        <v>356</v>
      </c>
      <c r="J1326" s="87" t="s">
        <v>548</v>
      </c>
      <c r="K1326" s="87" t="s">
        <v>549</v>
      </c>
      <c r="L1326" s="87" t="s">
        <v>549</v>
      </c>
      <c r="M1326" s="89">
        <v>724</v>
      </c>
      <c r="N1326" s="89">
        <v>4284</v>
      </c>
      <c r="O1326" s="89">
        <v>2570</v>
      </c>
      <c r="P1326" s="90">
        <v>7578</v>
      </c>
      <c r="R1326" s="91"/>
    </row>
    <row r="1327" spans="1:18" ht="20.100000000000001" customHeight="1" x14ac:dyDescent="0.25">
      <c r="A1327" s="87">
        <v>6401</v>
      </c>
      <c r="B1327" s="87" t="s">
        <v>3183</v>
      </c>
      <c r="C1327" s="88" t="s">
        <v>20</v>
      </c>
      <c r="D1327" s="88"/>
      <c r="E1327" s="88"/>
      <c r="F1327" s="88"/>
      <c r="G1327" s="87" t="s">
        <v>3184</v>
      </c>
      <c r="H1327" s="87" t="s">
        <v>653</v>
      </c>
      <c r="I1327" s="87" t="s">
        <v>176</v>
      </c>
      <c r="J1327" s="87" t="s">
        <v>558</v>
      </c>
      <c r="K1327" s="87" t="s">
        <v>654</v>
      </c>
      <c r="L1327" s="87" t="s">
        <v>549</v>
      </c>
      <c r="M1327" s="89">
        <v>25636</v>
      </c>
      <c r="N1327" s="89">
        <v>15838</v>
      </c>
      <c r="O1327" s="89">
        <v>18376</v>
      </c>
      <c r="P1327" s="90">
        <v>59850</v>
      </c>
      <c r="R1327" s="91"/>
    </row>
    <row r="1328" spans="1:18" ht="20.100000000000001" customHeight="1" x14ac:dyDescent="0.25">
      <c r="A1328" s="87">
        <v>6565</v>
      </c>
      <c r="B1328" s="87" t="s">
        <v>3185</v>
      </c>
      <c r="C1328" s="88" t="s">
        <v>20</v>
      </c>
      <c r="D1328" s="88"/>
      <c r="E1328" s="88"/>
      <c r="F1328" s="88"/>
      <c r="G1328" s="87" t="s">
        <v>3186</v>
      </c>
      <c r="H1328" s="87" t="s">
        <v>653</v>
      </c>
      <c r="I1328" s="87" t="s">
        <v>176</v>
      </c>
      <c r="J1328" s="87" t="s">
        <v>558</v>
      </c>
      <c r="K1328" s="87" t="s">
        <v>654</v>
      </c>
      <c r="L1328" s="87" t="s">
        <v>549</v>
      </c>
      <c r="M1328" s="89">
        <v>22052</v>
      </c>
      <c r="N1328" s="89">
        <v>13074</v>
      </c>
      <c r="O1328" s="89">
        <v>17258</v>
      </c>
      <c r="P1328" s="90">
        <v>52384</v>
      </c>
      <c r="R1328" s="91"/>
    </row>
    <row r="1329" spans="1:18" ht="20.100000000000001" customHeight="1" x14ac:dyDescent="0.25">
      <c r="A1329" s="87">
        <v>6676</v>
      </c>
      <c r="B1329" s="87" t="s">
        <v>3187</v>
      </c>
      <c r="C1329" s="88" t="s">
        <v>20</v>
      </c>
      <c r="D1329" s="88"/>
      <c r="E1329" s="88"/>
      <c r="F1329" s="88"/>
      <c r="G1329" s="87" t="s">
        <v>3188</v>
      </c>
      <c r="H1329" s="87" t="s">
        <v>653</v>
      </c>
      <c r="I1329" s="87" t="s">
        <v>176</v>
      </c>
      <c r="J1329" s="87" t="s">
        <v>558</v>
      </c>
      <c r="K1329" s="87" t="s">
        <v>654</v>
      </c>
      <c r="L1329" s="87" t="s">
        <v>549</v>
      </c>
      <c r="M1329" s="89">
        <v>279850</v>
      </c>
      <c r="N1329" s="89">
        <v>198624</v>
      </c>
      <c r="O1329" s="89">
        <v>212260</v>
      </c>
      <c r="P1329" s="90">
        <v>690734</v>
      </c>
      <c r="R1329" s="91"/>
    </row>
    <row r="1330" spans="1:18" ht="20.100000000000001" customHeight="1" x14ac:dyDescent="0.25">
      <c r="A1330" s="87">
        <v>6686</v>
      </c>
      <c r="B1330" s="87" t="s">
        <v>3189</v>
      </c>
      <c r="C1330" s="88" t="s">
        <v>20</v>
      </c>
      <c r="D1330" s="88"/>
      <c r="E1330" s="88"/>
      <c r="F1330" s="88"/>
      <c r="G1330" s="87" t="s">
        <v>3190</v>
      </c>
      <c r="H1330" s="87" t="s">
        <v>653</v>
      </c>
      <c r="I1330" s="87" t="s">
        <v>176</v>
      </c>
      <c r="J1330" s="87" t="s">
        <v>558</v>
      </c>
      <c r="K1330" s="87" t="s">
        <v>654</v>
      </c>
      <c r="L1330" s="87" t="s">
        <v>549</v>
      </c>
      <c r="M1330" s="89">
        <v>146948</v>
      </c>
      <c r="N1330" s="89">
        <v>129248</v>
      </c>
      <c r="O1330" s="89">
        <v>119636</v>
      </c>
      <c r="P1330" s="90">
        <v>395832</v>
      </c>
      <c r="R1330" s="91"/>
    </row>
    <row r="1331" spans="1:18" ht="20.100000000000001" customHeight="1" x14ac:dyDescent="0.25">
      <c r="A1331" s="87">
        <v>1087</v>
      </c>
      <c r="B1331" s="87" t="s">
        <v>3191</v>
      </c>
      <c r="C1331" s="88"/>
      <c r="D1331" s="88" t="s">
        <v>66</v>
      </c>
      <c r="E1331" s="88"/>
      <c r="F1331" s="88"/>
      <c r="G1331" s="87" t="s">
        <v>258</v>
      </c>
      <c r="H1331" s="87" t="s">
        <v>137</v>
      </c>
      <c r="I1331" s="87" t="s">
        <v>258</v>
      </c>
      <c r="J1331" s="87" t="s">
        <v>1152</v>
      </c>
      <c r="K1331" s="87" t="s">
        <v>549</v>
      </c>
      <c r="L1331" s="87" t="s">
        <v>549</v>
      </c>
      <c r="M1331" s="89">
        <v>514598</v>
      </c>
      <c r="N1331" s="89">
        <v>1097552</v>
      </c>
      <c r="O1331" s="89">
        <v>834876</v>
      </c>
      <c r="P1331" s="90">
        <v>2447026</v>
      </c>
      <c r="R1331" s="91"/>
    </row>
    <row r="1332" spans="1:18" ht="20.100000000000001" customHeight="1" x14ac:dyDescent="0.25">
      <c r="A1332" s="87">
        <v>5550</v>
      </c>
      <c r="B1332" s="87" t="s">
        <v>3192</v>
      </c>
      <c r="C1332" s="88" t="s">
        <v>20</v>
      </c>
      <c r="D1332" s="88"/>
      <c r="E1332" s="88"/>
      <c r="F1332" s="88"/>
      <c r="G1332" s="87" t="s">
        <v>3193</v>
      </c>
      <c r="H1332" s="87" t="s">
        <v>106</v>
      </c>
      <c r="I1332" s="87" t="s">
        <v>145</v>
      </c>
      <c r="J1332" s="87" t="s">
        <v>693</v>
      </c>
      <c r="K1332" s="87" t="s">
        <v>549</v>
      </c>
      <c r="L1332" s="87" t="s">
        <v>549</v>
      </c>
      <c r="M1332" s="89">
        <v>142346</v>
      </c>
      <c r="N1332" s="89">
        <v>101100</v>
      </c>
      <c r="O1332" s="89">
        <v>185758</v>
      </c>
      <c r="P1332" s="90">
        <v>429204</v>
      </c>
      <c r="R1332" s="91"/>
    </row>
    <row r="1333" spans="1:18" ht="20.100000000000001" customHeight="1" x14ac:dyDescent="0.25">
      <c r="A1333" s="87">
        <v>5689</v>
      </c>
      <c r="B1333" s="87" t="s">
        <v>3194</v>
      </c>
      <c r="C1333" s="88" t="s">
        <v>20</v>
      </c>
      <c r="D1333" s="88"/>
      <c r="E1333" s="88"/>
      <c r="F1333" s="88"/>
      <c r="G1333" s="87" t="s">
        <v>3195</v>
      </c>
      <c r="H1333" s="87" t="s">
        <v>106</v>
      </c>
      <c r="I1333" s="87" t="s">
        <v>145</v>
      </c>
      <c r="J1333" s="87" t="s">
        <v>693</v>
      </c>
      <c r="K1333" s="87" t="s">
        <v>549</v>
      </c>
      <c r="L1333" s="87" t="s">
        <v>549</v>
      </c>
      <c r="M1333" s="89">
        <v>161216</v>
      </c>
      <c r="N1333" s="89">
        <v>112428</v>
      </c>
      <c r="O1333" s="89">
        <v>203462</v>
      </c>
      <c r="P1333" s="90">
        <v>477106</v>
      </c>
      <c r="R1333" s="91"/>
    </row>
    <row r="1334" spans="1:18" ht="20.100000000000001" customHeight="1" x14ac:dyDescent="0.25">
      <c r="A1334" s="87">
        <v>5553</v>
      </c>
      <c r="B1334" s="87" t="s">
        <v>3196</v>
      </c>
      <c r="C1334" s="88" t="s">
        <v>20</v>
      </c>
      <c r="D1334" s="88"/>
      <c r="E1334" s="88"/>
      <c r="F1334" s="88"/>
      <c r="G1334" s="87" t="s">
        <v>3197</v>
      </c>
      <c r="H1334" s="87" t="s">
        <v>106</v>
      </c>
      <c r="I1334" s="87" t="s">
        <v>145</v>
      </c>
      <c r="J1334" s="87" t="s">
        <v>693</v>
      </c>
      <c r="K1334" s="87" t="s">
        <v>549</v>
      </c>
      <c r="L1334" s="87" t="s">
        <v>549</v>
      </c>
      <c r="M1334" s="89">
        <v>202772</v>
      </c>
      <c r="N1334" s="89">
        <v>123110</v>
      </c>
      <c r="O1334" s="89">
        <v>380760</v>
      </c>
      <c r="P1334" s="90">
        <v>706642</v>
      </c>
      <c r="R1334" s="91"/>
    </row>
    <row r="1335" spans="1:18" ht="20.100000000000001" customHeight="1" x14ac:dyDescent="0.25">
      <c r="A1335" s="87">
        <v>5669</v>
      </c>
      <c r="B1335" s="87" t="s">
        <v>3198</v>
      </c>
      <c r="C1335" s="88" t="s">
        <v>20</v>
      </c>
      <c r="D1335" s="88"/>
      <c r="E1335" s="88"/>
      <c r="F1335" s="88"/>
      <c r="G1335" s="87" t="s">
        <v>3199</v>
      </c>
      <c r="H1335" s="87" t="s">
        <v>106</v>
      </c>
      <c r="I1335" s="87" t="s">
        <v>145</v>
      </c>
      <c r="J1335" s="87" t="s">
        <v>693</v>
      </c>
      <c r="K1335" s="87" t="s">
        <v>549</v>
      </c>
      <c r="L1335" s="87" t="s">
        <v>549</v>
      </c>
      <c r="M1335" s="89">
        <v>699772</v>
      </c>
      <c r="N1335" s="89">
        <v>795952</v>
      </c>
      <c r="O1335" s="89">
        <v>579480</v>
      </c>
      <c r="P1335" s="90">
        <v>2075204</v>
      </c>
      <c r="R1335" s="91"/>
    </row>
    <row r="1336" spans="1:18" ht="20.100000000000001" customHeight="1" x14ac:dyDescent="0.25">
      <c r="A1336" s="87">
        <v>5674</v>
      </c>
      <c r="B1336" s="87" t="s">
        <v>3200</v>
      </c>
      <c r="C1336" s="88" t="s">
        <v>20</v>
      </c>
      <c r="D1336" s="88"/>
      <c r="E1336" s="88"/>
      <c r="F1336" s="88"/>
      <c r="G1336" s="87" t="s">
        <v>3201</v>
      </c>
      <c r="H1336" s="87" t="s">
        <v>106</v>
      </c>
      <c r="I1336" s="87" t="s">
        <v>145</v>
      </c>
      <c r="J1336" s="87" t="s">
        <v>693</v>
      </c>
      <c r="K1336" s="87" t="s">
        <v>549</v>
      </c>
      <c r="L1336" s="87" t="s">
        <v>549</v>
      </c>
      <c r="M1336" s="89">
        <v>11456</v>
      </c>
      <c r="N1336" s="89">
        <v>468</v>
      </c>
      <c r="O1336" s="89">
        <v>3066</v>
      </c>
      <c r="P1336" s="90">
        <v>14990</v>
      </c>
      <c r="R1336" s="91"/>
    </row>
    <row r="1337" spans="1:18" ht="20.100000000000001" customHeight="1" x14ac:dyDescent="0.25">
      <c r="A1337" s="87">
        <v>5676</v>
      </c>
      <c r="B1337" s="87" t="s">
        <v>3202</v>
      </c>
      <c r="C1337" s="88" t="s">
        <v>20</v>
      </c>
      <c r="D1337" s="88"/>
      <c r="E1337" s="88"/>
      <c r="F1337" s="88"/>
      <c r="G1337" s="87" t="s">
        <v>3203</v>
      </c>
      <c r="H1337" s="87" t="s">
        <v>106</v>
      </c>
      <c r="I1337" s="87" t="s">
        <v>145</v>
      </c>
      <c r="J1337" s="87" t="s">
        <v>693</v>
      </c>
      <c r="K1337" s="87" t="s">
        <v>549</v>
      </c>
      <c r="L1337" s="87" t="s">
        <v>549</v>
      </c>
      <c r="M1337" s="89">
        <v>205472</v>
      </c>
      <c r="N1337" s="89">
        <v>214088</v>
      </c>
      <c r="O1337" s="89">
        <v>173532</v>
      </c>
      <c r="P1337" s="90">
        <v>593092</v>
      </c>
      <c r="R1337" s="91"/>
    </row>
    <row r="1338" spans="1:18" ht="20.100000000000001" customHeight="1" x14ac:dyDescent="0.25">
      <c r="A1338" s="87">
        <v>6233</v>
      </c>
      <c r="B1338" s="87" t="s">
        <v>3204</v>
      </c>
      <c r="C1338" s="88"/>
      <c r="D1338" s="88"/>
      <c r="E1338" s="88"/>
      <c r="F1338" s="88" t="s">
        <v>57</v>
      </c>
      <c r="G1338" s="87" t="s">
        <v>3205</v>
      </c>
      <c r="H1338" s="87" t="s">
        <v>170</v>
      </c>
      <c r="I1338" s="87" t="s">
        <v>369</v>
      </c>
      <c r="J1338" s="87" t="s">
        <v>571</v>
      </c>
      <c r="K1338" s="87" t="s">
        <v>549</v>
      </c>
      <c r="L1338" s="87" t="s">
        <v>549</v>
      </c>
      <c r="M1338" s="89">
        <v>9670</v>
      </c>
      <c r="N1338" s="89">
        <v>10044</v>
      </c>
      <c r="O1338" s="89">
        <v>10858</v>
      </c>
      <c r="P1338" s="90">
        <v>30572</v>
      </c>
      <c r="R1338" s="91"/>
    </row>
    <row r="1339" spans="1:18" ht="20.100000000000001" customHeight="1" x14ac:dyDescent="0.25">
      <c r="A1339" s="87">
        <v>6235</v>
      </c>
      <c r="B1339" s="87" t="s">
        <v>3206</v>
      </c>
      <c r="C1339" s="88"/>
      <c r="D1339" s="88"/>
      <c r="E1339" s="88"/>
      <c r="F1339" s="88" t="s">
        <v>57</v>
      </c>
      <c r="G1339" s="87" t="s">
        <v>3207</v>
      </c>
      <c r="H1339" s="87" t="s">
        <v>170</v>
      </c>
      <c r="I1339" s="87" t="s">
        <v>369</v>
      </c>
      <c r="J1339" s="87" t="s">
        <v>571</v>
      </c>
      <c r="K1339" s="87" t="s">
        <v>549</v>
      </c>
      <c r="L1339" s="87" t="s">
        <v>549</v>
      </c>
      <c r="M1339" s="89">
        <v>22172</v>
      </c>
      <c r="N1339" s="89">
        <v>30354</v>
      </c>
      <c r="O1339" s="89">
        <v>14690</v>
      </c>
      <c r="P1339" s="90">
        <v>67216</v>
      </c>
      <c r="R1339" s="91"/>
    </row>
    <row r="1340" spans="1:18" ht="20.100000000000001" customHeight="1" x14ac:dyDescent="0.25">
      <c r="A1340" s="87">
        <v>1901</v>
      </c>
      <c r="B1340" s="87" t="s">
        <v>3208</v>
      </c>
      <c r="C1340" s="88"/>
      <c r="D1340" s="88"/>
      <c r="E1340" s="88"/>
      <c r="F1340" s="88" t="s">
        <v>57</v>
      </c>
      <c r="G1340" s="87" t="s">
        <v>3209</v>
      </c>
      <c r="H1340" s="87" t="s">
        <v>170</v>
      </c>
      <c r="I1340" s="87" t="s">
        <v>369</v>
      </c>
      <c r="J1340" s="87" t="s">
        <v>571</v>
      </c>
      <c r="K1340" s="87" t="s">
        <v>549</v>
      </c>
      <c r="L1340" s="87" t="s">
        <v>549</v>
      </c>
      <c r="M1340" s="89">
        <v>83802</v>
      </c>
      <c r="N1340" s="89">
        <v>221712</v>
      </c>
      <c r="O1340" s="89">
        <v>41738</v>
      </c>
      <c r="P1340" s="90">
        <v>347252</v>
      </c>
      <c r="R1340" s="91"/>
    </row>
    <row r="1341" spans="1:18" ht="20.100000000000001" customHeight="1" x14ac:dyDescent="0.25">
      <c r="A1341" s="87">
        <v>6238</v>
      </c>
      <c r="B1341" s="87" t="s">
        <v>3210</v>
      </c>
      <c r="C1341" s="88"/>
      <c r="D1341" s="88"/>
      <c r="E1341" s="88"/>
      <c r="F1341" s="88" t="s">
        <v>57</v>
      </c>
      <c r="G1341" s="87" t="s">
        <v>3211</v>
      </c>
      <c r="H1341" s="87" t="s">
        <v>170</v>
      </c>
      <c r="I1341" s="87" t="s">
        <v>369</v>
      </c>
      <c r="J1341" s="87" t="s">
        <v>571</v>
      </c>
      <c r="K1341" s="87" t="s">
        <v>549</v>
      </c>
      <c r="L1341" s="87" t="s">
        <v>549</v>
      </c>
      <c r="M1341" s="89">
        <v>110</v>
      </c>
      <c r="N1341" s="89">
        <v>18</v>
      </c>
      <c r="O1341" s="89">
        <v>0</v>
      </c>
      <c r="P1341" s="90">
        <v>128</v>
      </c>
      <c r="R1341" s="91"/>
    </row>
    <row r="1342" spans="1:18" ht="20.100000000000001" customHeight="1" x14ac:dyDescent="0.25">
      <c r="A1342" s="87">
        <v>6242</v>
      </c>
      <c r="B1342" s="87" t="s">
        <v>3212</v>
      </c>
      <c r="C1342" s="88"/>
      <c r="D1342" s="88"/>
      <c r="E1342" s="88"/>
      <c r="F1342" s="88" t="s">
        <v>57</v>
      </c>
      <c r="G1342" s="87" t="s">
        <v>3213</v>
      </c>
      <c r="H1342" s="87" t="s">
        <v>170</v>
      </c>
      <c r="I1342" s="87" t="s">
        <v>369</v>
      </c>
      <c r="J1342" s="87" t="s">
        <v>571</v>
      </c>
      <c r="K1342" s="87" t="s">
        <v>549</v>
      </c>
      <c r="L1342" s="87" t="s">
        <v>549</v>
      </c>
      <c r="M1342" s="89">
        <v>4222</v>
      </c>
      <c r="N1342" s="89">
        <v>1590</v>
      </c>
      <c r="O1342" s="89">
        <v>662</v>
      </c>
      <c r="P1342" s="90">
        <v>6474</v>
      </c>
      <c r="R1342" s="91"/>
    </row>
    <row r="1343" spans="1:18" ht="20.100000000000001" customHeight="1" x14ac:dyDescent="0.25">
      <c r="A1343" s="87">
        <v>5623</v>
      </c>
      <c r="B1343" s="87" t="s">
        <v>3214</v>
      </c>
      <c r="C1343" s="88"/>
      <c r="D1343" s="88" t="s">
        <v>66</v>
      </c>
      <c r="E1343" s="88"/>
      <c r="F1343" s="88"/>
      <c r="G1343" s="87" t="s">
        <v>3215</v>
      </c>
      <c r="H1343" s="87" t="s">
        <v>106</v>
      </c>
      <c r="I1343" s="87" t="s">
        <v>255</v>
      </c>
      <c r="J1343" s="87" t="s">
        <v>693</v>
      </c>
      <c r="K1343" s="87" t="s">
        <v>549</v>
      </c>
      <c r="L1343" s="87" t="s">
        <v>549</v>
      </c>
      <c r="M1343" s="89">
        <v>430796</v>
      </c>
      <c r="N1343" s="89">
        <v>542802</v>
      </c>
      <c r="O1343" s="89">
        <v>464016</v>
      </c>
      <c r="P1343" s="90">
        <v>1437614</v>
      </c>
      <c r="R1343" s="91"/>
    </row>
    <row r="1344" spans="1:18" ht="20.100000000000001" customHeight="1" x14ac:dyDescent="0.25">
      <c r="A1344" s="87">
        <v>5521</v>
      </c>
      <c r="B1344" s="87" t="s">
        <v>3216</v>
      </c>
      <c r="C1344" s="88"/>
      <c r="D1344" s="88" t="s">
        <v>66</v>
      </c>
      <c r="E1344" s="88"/>
      <c r="F1344" s="88"/>
      <c r="G1344" s="87" t="s">
        <v>3217</v>
      </c>
      <c r="H1344" s="87" t="s">
        <v>106</v>
      </c>
      <c r="I1344" s="87" t="s">
        <v>255</v>
      </c>
      <c r="J1344" s="87" t="s">
        <v>693</v>
      </c>
      <c r="K1344" s="87" t="s">
        <v>549</v>
      </c>
      <c r="L1344" s="87" t="s">
        <v>549</v>
      </c>
      <c r="M1344" s="89">
        <v>867883.71169294859</v>
      </c>
      <c r="N1344" s="89">
        <v>948282.56828324904</v>
      </c>
      <c r="O1344" s="89">
        <v>1224158.9663790539</v>
      </c>
      <c r="P1344" s="90">
        <v>3040325.2463552514</v>
      </c>
      <c r="R1344" s="91"/>
    </row>
    <row r="1345" spans="1:18" ht="20.100000000000001" customHeight="1" x14ac:dyDescent="0.25">
      <c r="A1345" s="87">
        <v>5688</v>
      </c>
      <c r="B1345" s="87" t="s">
        <v>3218</v>
      </c>
      <c r="C1345" s="88"/>
      <c r="D1345" s="88" t="s">
        <v>66</v>
      </c>
      <c r="E1345" s="88"/>
      <c r="F1345" s="88"/>
      <c r="G1345" s="87" t="s">
        <v>3219</v>
      </c>
      <c r="H1345" s="87" t="s">
        <v>106</v>
      </c>
      <c r="I1345" s="87" t="s">
        <v>255</v>
      </c>
      <c r="J1345" s="87" t="s">
        <v>696</v>
      </c>
      <c r="K1345" s="87" t="s">
        <v>549</v>
      </c>
      <c r="L1345" s="87" t="s">
        <v>549</v>
      </c>
      <c r="M1345" s="89">
        <v>187646.28830705147</v>
      </c>
      <c r="N1345" s="89">
        <v>205029.43171675096</v>
      </c>
      <c r="O1345" s="89">
        <v>264677.03362094611</v>
      </c>
      <c r="P1345" s="90">
        <v>657352.75364474859</v>
      </c>
      <c r="R1345" s="91"/>
    </row>
    <row r="1346" spans="1:18" ht="20.100000000000001" customHeight="1" x14ac:dyDescent="0.25">
      <c r="A1346" s="87">
        <v>1904</v>
      </c>
      <c r="B1346" s="87" t="s">
        <v>3220</v>
      </c>
      <c r="C1346" s="88"/>
      <c r="D1346" s="88"/>
      <c r="E1346" s="88"/>
      <c r="F1346" s="88" t="s">
        <v>57</v>
      </c>
      <c r="G1346" s="87" t="s">
        <v>3221</v>
      </c>
      <c r="H1346" s="87" t="s">
        <v>170</v>
      </c>
      <c r="I1346" s="87" t="s">
        <v>413</v>
      </c>
      <c r="J1346" s="87" t="s">
        <v>571</v>
      </c>
      <c r="K1346" s="87" t="s">
        <v>549</v>
      </c>
      <c r="L1346" s="87" t="s">
        <v>549</v>
      </c>
      <c r="M1346" s="89">
        <v>61590</v>
      </c>
      <c r="N1346" s="89">
        <v>119644</v>
      </c>
      <c r="O1346" s="89">
        <v>39884</v>
      </c>
      <c r="P1346" s="90">
        <v>221118</v>
      </c>
      <c r="R1346" s="91"/>
    </row>
    <row r="1347" spans="1:18" ht="20.100000000000001" customHeight="1" x14ac:dyDescent="0.25">
      <c r="A1347" s="87">
        <v>8164</v>
      </c>
      <c r="B1347" s="87" t="s">
        <v>3222</v>
      </c>
      <c r="C1347" s="88"/>
      <c r="D1347" s="88"/>
      <c r="E1347" s="88"/>
      <c r="F1347" s="88" t="s">
        <v>57</v>
      </c>
      <c r="G1347" s="87" t="s">
        <v>3223</v>
      </c>
      <c r="H1347" s="87" t="s">
        <v>653</v>
      </c>
      <c r="I1347" s="87" t="s">
        <v>402</v>
      </c>
      <c r="J1347" s="87" t="s">
        <v>677</v>
      </c>
      <c r="K1347" s="87" t="s">
        <v>549</v>
      </c>
      <c r="L1347" s="87" t="s">
        <v>549</v>
      </c>
      <c r="M1347" s="89">
        <v>101878</v>
      </c>
      <c r="N1347" s="89">
        <v>167626</v>
      </c>
      <c r="O1347" s="89">
        <v>84416</v>
      </c>
      <c r="P1347" s="90">
        <v>353920</v>
      </c>
      <c r="R1347" s="91"/>
    </row>
    <row r="1348" spans="1:18" ht="20.100000000000001" customHeight="1" x14ac:dyDescent="0.25">
      <c r="A1348" s="87">
        <v>2795</v>
      </c>
      <c r="B1348" s="87" t="s">
        <v>3224</v>
      </c>
      <c r="C1348" s="88" t="s">
        <v>20</v>
      </c>
      <c r="D1348" s="88"/>
      <c r="E1348" s="88"/>
      <c r="F1348" s="88"/>
      <c r="G1348" s="87" t="s">
        <v>3225</v>
      </c>
      <c r="H1348" s="87" t="s">
        <v>112</v>
      </c>
      <c r="I1348" s="87" t="s">
        <v>154</v>
      </c>
      <c r="J1348" s="87" t="s">
        <v>558</v>
      </c>
      <c r="K1348" s="87" t="s">
        <v>849</v>
      </c>
      <c r="L1348" s="87" t="s">
        <v>549</v>
      </c>
      <c r="M1348" s="89">
        <v>306</v>
      </c>
      <c r="N1348" s="89">
        <v>16</v>
      </c>
      <c r="O1348" s="89">
        <v>30</v>
      </c>
      <c r="P1348" s="90">
        <v>352</v>
      </c>
      <c r="R1348" s="91"/>
    </row>
    <row r="1349" spans="1:18" ht="20.100000000000001" customHeight="1" x14ac:dyDescent="0.25">
      <c r="A1349" s="87">
        <v>2950</v>
      </c>
      <c r="B1349" s="87" t="s">
        <v>3226</v>
      </c>
      <c r="C1349" s="88" t="s">
        <v>20</v>
      </c>
      <c r="D1349" s="88"/>
      <c r="E1349" s="88"/>
      <c r="F1349" s="88"/>
      <c r="G1349" s="87" t="s">
        <v>3227</v>
      </c>
      <c r="H1349" s="87" t="s">
        <v>112</v>
      </c>
      <c r="I1349" s="87" t="s">
        <v>154</v>
      </c>
      <c r="J1349" s="87" t="s">
        <v>558</v>
      </c>
      <c r="K1349" s="87" t="s">
        <v>849</v>
      </c>
      <c r="L1349" s="87" t="s">
        <v>549</v>
      </c>
      <c r="M1349" s="89">
        <v>63652</v>
      </c>
      <c r="N1349" s="89">
        <v>69136</v>
      </c>
      <c r="O1349" s="89">
        <v>57730</v>
      </c>
      <c r="P1349" s="90">
        <v>190518</v>
      </c>
      <c r="R1349" s="91"/>
    </row>
    <row r="1350" spans="1:18" ht="20.100000000000001" customHeight="1" x14ac:dyDescent="0.25">
      <c r="A1350" s="87">
        <v>2817</v>
      </c>
      <c r="B1350" s="87" t="s">
        <v>3228</v>
      </c>
      <c r="C1350" s="88" t="s">
        <v>20</v>
      </c>
      <c r="D1350" s="88"/>
      <c r="E1350" s="88"/>
      <c r="F1350" s="88"/>
      <c r="G1350" s="87" t="s">
        <v>3229</v>
      </c>
      <c r="H1350" s="87" t="s">
        <v>112</v>
      </c>
      <c r="I1350" s="87" t="s">
        <v>154</v>
      </c>
      <c r="J1350" s="87" t="s">
        <v>558</v>
      </c>
      <c r="K1350" s="87" t="s">
        <v>849</v>
      </c>
      <c r="L1350" s="87" t="s">
        <v>549</v>
      </c>
      <c r="M1350" s="89">
        <v>120920</v>
      </c>
      <c r="N1350" s="89">
        <v>99086</v>
      </c>
      <c r="O1350" s="89">
        <v>142352</v>
      </c>
      <c r="P1350" s="90">
        <v>362358</v>
      </c>
      <c r="R1350" s="91"/>
    </row>
    <row r="1351" spans="1:18" ht="20.100000000000001" customHeight="1" x14ac:dyDescent="0.25">
      <c r="A1351" s="87">
        <v>2799</v>
      </c>
      <c r="B1351" s="87" t="s">
        <v>3230</v>
      </c>
      <c r="C1351" s="88" t="s">
        <v>20</v>
      </c>
      <c r="D1351" s="88"/>
      <c r="E1351" s="88"/>
      <c r="F1351" s="88"/>
      <c r="G1351" s="87" t="s">
        <v>3231</v>
      </c>
      <c r="H1351" s="87" t="s">
        <v>112</v>
      </c>
      <c r="I1351" s="87" t="s">
        <v>154</v>
      </c>
      <c r="J1351" s="87" t="s">
        <v>558</v>
      </c>
      <c r="K1351" s="87" t="s">
        <v>849</v>
      </c>
      <c r="L1351" s="87" t="s">
        <v>549</v>
      </c>
      <c r="M1351" s="89">
        <v>15566</v>
      </c>
      <c r="N1351" s="89">
        <v>12112</v>
      </c>
      <c r="O1351" s="89">
        <v>19984</v>
      </c>
      <c r="P1351" s="90">
        <v>47662</v>
      </c>
      <c r="R1351" s="91"/>
    </row>
    <row r="1352" spans="1:18" ht="20.100000000000001" customHeight="1" x14ac:dyDescent="0.25">
      <c r="A1352" s="87">
        <v>2916</v>
      </c>
      <c r="B1352" s="87" t="s">
        <v>3232</v>
      </c>
      <c r="C1352" s="88" t="s">
        <v>20</v>
      </c>
      <c r="D1352" s="88"/>
      <c r="E1352" s="88"/>
      <c r="F1352" s="88"/>
      <c r="G1352" s="87" t="s">
        <v>3233</v>
      </c>
      <c r="H1352" s="87" t="s">
        <v>112</v>
      </c>
      <c r="I1352" s="87" t="s">
        <v>154</v>
      </c>
      <c r="J1352" s="87" t="s">
        <v>558</v>
      </c>
      <c r="K1352" s="87" t="s">
        <v>849</v>
      </c>
      <c r="L1352" s="87" t="s">
        <v>549</v>
      </c>
      <c r="M1352" s="89">
        <v>23152</v>
      </c>
      <c r="N1352" s="89">
        <v>20740</v>
      </c>
      <c r="O1352" s="89">
        <v>29704</v>
      </c>
      <c r="P1352" s="90">
        <v>73596</v>
      </c>
      <c r="R1352" s="91"/>
    </row>
    <row r="1353" spans="1:18" ht="20.100000000000001" customHeight="1" x14ac:dyDescent="0.25">
      <c r="A1353" s="87">
        <v>2798</v>
      </c>
      <c r="B1353" s="87" t="s">
        <v>3234</v>
      </c>
      <c r="C1353" s="88" t="s">
        <v>20</v>
      </c>
      <c r="D1353" s="88"/>
      <c r="E1353" s="88"/>
      <c r="F1353" s="88"/>
      <c r="G1353" s="87" t="s">
        <v>3235</v>
      </c>
      <c r="H1353" s="87" t="s">
        <v>112</v>
      </c>
      <c r="I1353" s="87" t="s">
        <v>154</v>
      </c>
      <c r="J1353" s="87" t="s">
        <v>558</v>
      </c>
      <c r="K1353" s="87" t="s">
        <v>849</v>
      </c>
      <c r="L1353" s="87" t="s">
        <v>549</v>
      </c>
      <c r="M1353" s="89">
        <v>127102</v>
      </c>
      <c r="N1353" s="89">
        <v>73758</v>
      </c>
      <c r="O1353" s="89">
        <v>282244</v>
      </c>
      <c r="P1353" s="90">
        <v>483104</v>
      </c>
      <c r="R1353" s="91"/>
    </row>
    <row r="1354" spans="1:18" ht="20.100000000000001" customHeight="1" x14ac:dyDescent="0.25">
      <c r="A1354" s="87">
        <v>2794</v>
      </c>
      <c r="B1354" s="87" t="s">
        <v>3236</v>
      </c>
      <c r="C1354" s="88" t="s">
        <v>20</v>
      </c>
      <c r="D1354" s="88"/>
      <c r="E1354" s="88"/>
      <c r="F1354" s="88"/>
      <c r="G1354" s="87" t="s">
        <v>3237</v>
      </c>
      <c r="H1354" s="87" t="s">
        <v>112</v>
      </c>
      <c r="I1354" s="87" t="s">
        <v>154</v>
      </c>
      <c r="J1354" s="87" t="s">
        <v>558</v>
      </c>
      <c r="K1354" s="87" t="s">
        <v>849</v>
      </c>
      <c r="L1354" s="87" t="s">
        <v>549</v>
      </c>
      <c r="M1354" s="89">
        <v>402038</v>
      </c>
      <c r="N1354" s="89">
        <v>380786</v>
      </c>
      <c r="O1354" s="89">
        <v>365990</v>
      </c>
      <c r="P1354" s="90">
        <v>1148814</v>
      </c>
      <c r="R1354" s="91"/>
    </row>
    <row r="1355" spans="1:18" ht="20.100000000000001" customHeight="1" x14ac:dyDescent="0.25">
      <c r="A1355" s="87">
        <v>2800</v>
      </c>
      <c r="B1355" s="87" t="s">
        <v>3238</v>
      </c>
      <c r="C1355" s="88" t="s">
        <v>20</v>
      </c>
      <c r="D1355" s="88"/>
      <c r="E1355" s="88"/>
      <c r="F1355" s="88"/>
      <c r="G1355" s="87" t="s">
        <v>3239</v>
      </c>
      <c r="H1355" s="87" t="s">
        <v>112</v>
      </c>
      <c r="I1355" s="87" t="s">
        <v>154</v>
      </c>
      <c r="J1355" s="87" t="s">
        <v>558</v>
      </c>
      <c r="K1355" s="87" t="s">
        <v>849</v>
      </c>
      <c r="L1355" s="87" t="s">
        <v>549</v>
      </c>
      <c r="M1355" s="89">
        <v>45514</v>
      </c>
      <c r="N1355" s="89">
        <v>44424</v>
      </c>
      <c r="O1355" s="89">
        <v>47424</v>
      </c>
      <c r="P1355" s="90">
        <v>137362</v>
      </c>
      <c r="R1355" s="91"/>
    </row>
    <row r="1356" spans="1:18" ht="20.100000000000001" customHeight="1" x14ac:dyDescent="0.25">
      <c r="A1356" s="87">
        <v>2612</v>
      </c>
      <c r="B1356" s="87" t="s">
        <v>3240</v>
      </c>
      <c r="C1356" s="88" t="s">
        <v>20</v>
      </c>
      <c r="D1356" s="88"/>
      <c r="E1356" s="88"/>
      <c r="F1356" s="88"/>
      <c r="G1356" s="87" t="s">
        <v>3241</v>
      </c>
      <c r="H1356" s="87" t="s">
        <v>112</v>
      </c>
      <c r="I1356" s="87" t="s">
        <v>154</v>
      </c>
      <c r="J1356" s="87" t="s">
        <v>558</v>
      </c>
      <c r="K1356" s="87" t="s">
        <v>849</v>
      </c>
      <c r="L1356" s="87" t="s">
        <v>549</v>
      </c>
      <c r="M1356" s="89">
        <v>89418</v>
      </c>
      <c r="N1356" s="89">
        <v>83606</v>
      </c>
      <c r="O1356" s="89">
        <v>127686</v>
      </c>
      <c r="P1356" s="90">
        <v>300710</v>
      </c>
      <c r="R1356" s="91"/>
    </row>
    <row r="1357" spans="1:18" ht="20.100000000000001" customHeight="1" x14ac:dyDescent="0.25">
      <c r="A1357" s="87">
        <v>1003</v>
      </c>
      <c r="B1357" s="87" t="s">
        <v>3242</v>
      </c>
      <c r="C1357" s="88" t="s">
        <v>20</v>
      </c>
      <c r="D1357" s="88"/>
      <c r="E1357" s="88"/>
      <c r="F1357" s="88"/>
      <c r="G1357" s="87" t="s">
        <v>3243</v>
      </c>
      <c r="H1357" s="87" t="s">
        <v>137</v>
      </c>
      <c r="I1357" s="87" t="s">
        <v>166</v>
      </c>
      <c r="J1357" s="87" t="s">
        <v>623</v>
      </c>
      <c r="K1357" s="87" t="s">
        <v>137</v>
      </c>
      <c r="L1357" s="87" t="s">
        <v>549</v>
      </c>
      <c r="M1357" s="89">
        <v>29312</v>
      </c>
      <c r="N1357" s="89">
        <v>55370</v>
      </c>
      <c r="O1357" s="89">
        <v>74158</v>
      </c>
      <c r="P1357" s="90">
        <v>158840</v>
      </c>
      <c r="R1357" s="91"/>
    </row>
    <row r="1358" spans="1:18" ht="20.100000000000001" customHeight="1" x14ac:dyDescent="0.25">
      <c r="A1358" s="87">
        <v>4639</v>
      </c>
      <c r="B1358" s="87" t="s">
        <v>3244</v>
      </c>
      <c r="C1358" s="88" t="s">
        <v>20</v>
      </c>
      <c r="D1358" s="88"/>
      <c r="E1358" s="88"/>
      <c r="F1358" s="88"/>
      <c r="G1358" s="87" t="s">
        <v>3245</v>
      </c>
      <c r="H1358" s="87" t="s">
        <v>137</v>
      </c>
      <c r="I1358" s="87" t="s">
        <v>166</v>
      </c>
      <c r="J1358" s="87" t="s">
        <v>623</v>
      </c>
      <c r="K1358" s="87" t="s">
        <v>137</v>
      </c>
      <c r="L1358" s="87" t="s">
        <v>549</v>
      </c>
      <c r="M1358" s="89">
        <v>152110</v>
      </c>
      <c r="N1358" s="89">
        <v>292314</v>
      </c>
      <c r="O1358" s="89">
        <v>343984</v>
      </c>
      <c r="P1358" s="90">
        <v>788408</v>
      </c>
      <c r="R1358" s="91"/>
    </row>
    <row r="1359" spans="1:18" ht="20.100000000000001" customHeight="1" x14ac:dyDescent="0.25">
      <c r="A1359" s="87">
        <v>1212</v>
      </c>
      <c r="B1359" s="87" t="s">
        <v>3246</v>
      </c>
      <c r="C1359" s="88" t="s">
        <v>20</v>
      </c>
      <c r="D1359" s="88"/>
      <c r="E1359" s="88"/>
      <c r="F1359" s="88"/>
      <c r="G1359" s="87" t="s">
        <v>3247</v>
      </c>
      <c r="H1359" s="87" t="s">
        <v>137</v>
      </c>
      <c r="I1359" s="87" t="s">
        <v>166</v>
      </c>
      <c r="J1359" s="87" t="s">
        <v>623</v>
      </c>
      <c r="K1359" s="87" t="s">
        <v>137</v>
      </c>
      <c r="L1359" s="87" t="s">
        <v>549</v>
      </c>
      <c r="M1359" s="89">
        <v>83534</v>
      </c>
      <c r="N1359" s="89">
        <v>151084</v>
      </c>
      <c r="O1359" s="89">
        <v>238844</v>
      </c>
      <c r="P1359" s="90">
        <v>473462</v>
      </c>
      <c r="R1359" s="91"/>
    </row>
    <row r="1360" spans="1:18" ht="20.100000000000001" customHeight="1" x14ac:dyDescent="0.25">
      <c r="A1360" s="87">
        <v>4607</v>
      </c>
      <c r="B1360" s="87" t="s">
        <v>3248</v>
      </c>
      <c r="C1360" s="88" t="s">
        <v>20</v>
      </c>
      <c r="D1360" s="88"/>
      <c r="E1360" s="88"/>
      <c r="F1360" s="88"/>
      <c r="G1360" s="87" t="s">
        <v>3249</v>
      </c>
      <c r="H1360" s="87" t="s">
        <v>137</v>
      </c>
      <c r="I1360" s="87" t="s">
        <v>166</v>
      </c>
      <c r="J1360" s="87" t="s">
        <v>623</v>
      </c>
      <c r="K1360" s="87" t="s">
        <v>137</v>
      </c>
      <c r="L1360" s="87" t="s">
        <v>549</v>
      </c>
      <c r="M1360" s="89">
        <v>46174</v>
      </c>
      <c r="N1360" s="89">
        <v>47252</v>
      </c>
      <c r="O1360" s="89">
        <v>95216</v>
      </c>
      <c r="P1360" s="90">
        <v>188642</v>
      </c>
      <c r="R1360" s="91"/>
    </row>
    <row r="1361" spans="1:18" ht="20.100000000000001" customHeight="1" x14ac:dyDescent="0.25">
      <c r="A1361" s="87">
        <v>4641</v>
      </c>
      <c r="B1361" s="87" t="s">
        <v>3250</v>
      </c>
      <c r="C1361" s="88" t="s">
        <v>20</v>
      </c>
      <c r="D1361" s="88"/>
      <c r="E1361" s="88"/>
      <c r="F1361" s="88"/>
      <c r="G1361" s="87" t="s">
        <v>3251</v>
      </c>
      <c r="H1361" s="87" t="s">
        <v>137</v>
      </c>
      <c r="I1361" s="87" t="s">
        <v>166</v>
      </c>
      <c r="J1361" s="87" t="s">
        <v>623</v>
      </c>
      <c r="K1361" s="87" t="s">
        <v>137</v>
      </c>
      <c r="L1361" s="87" t="s">
        <v>549</v>
      </c>
      <c r="M1361" s="89">
        <v>50850</v>
      </c>
      <c r="N1361" s="89">
        <v>58082</v>
      </c>
      <c r="O1361" s="89">
        <v>84970</v>
      </c>
      <c r="P1361" s="90">
        <v>193902</v>
      </c>
      <c r="R1361" s="91"/>
    </row>
    <row r="1362" spans="1:18" ht="20.100000000000001" customHeight="1" x14ac:dyDescent="0.25">
      <c r="A1362" s="87">
        <v>4606</v>
      </c>
      <c r="B1362" s="87" t="s">
        <v>3252</v>
      </c>
      <c r="C1362" s="88" t="s">
        <v>20</v>
      </c>
      <c r="D1362" s="88"/>
      <c r="E1362" s="88"/>
      <c r="F1362" s="88"/>
      <c r="G1362" s="87" t="s">
        <v>3253</v>
      </c>
      <c r="H1362" s="87" t="s">
        <v>137</v>
      </c>
      <c r="I1362" s="87" t="s">
        <v>166</v>
      </c>
      <c r="J1362" s="87" t="s">
        <v>623</v>
      </c>
      <c r="K1362" s="87" t="s">
        <v>137</v>
      </c>
      <c r="L1362" s="87" t="s">
        <v>549</v>
      </c>
      <c r="M1362" s="89">
        <v>272198</v>
      </c>
      <c r="N1362" s="89">
        <v>324748</v>
      </c>
      <c r="O1362" s="89">
        <v>463330</v>
      </c>
      <c r="P1362" s="90">
        <v>1060276</v>
      </c>
      <c r="R1362" s="91"/>
    </row>
    <row r="1363" spans="1:18" ht="20.100000000000001" customHeight="1" x14ac:dyDescent="0.25">
      <c r="A1363" s="87">
        <v>1149</v>
      </c>
      <c r="B1363" s="87" t="s">
        <v>3254</v>
      </c>
      <c r="C1363" s="88" t="s">
        <v>20</v>
      </c>
      <c r="D1363" s="88"/>
      <c r="E1363" s="88"/>
      <c r="F1363" s="88"/>
      <c r="G1363" s="87" t="s">
        <v>3255</v>
      </c>
      <c r="H1363" s="87" t="s">
        <v>137</v>
      </c>
      <c r="I1363" s="87" t="s">
        <v>166</v>
      </c>
      <c r="J1363" s="87" t="s">
        <v>623</v>
      </c>
      <c r="K1363" s="87" t="s">
        <v>137</v>
      </c>
      <c r="L1363" s="87" t="s">
        <v>549</v>
      </c>
      <c r="M1363" s="89">
        <v>188780</v>
      </c>
      <c r="N1363" s="89">
        <v>418906</v>
      </c>
      <c r="O1363" s="89">
        <v>356954</v>
      </c>
      <c r="P1363" s="90">
        <v>964640</v>
      </c>
      <c r="R1363" s="91"/>
    </row>
    <row r="1364" spans="1:18" ht="20.100000000000001" customHeight="1" x14ac:dyDescent="0.25">
      <c r="A1364" s="87">
        <v>1114</v>
      </c>
      <c r="B1364" s="87" t="s">
        <v>3256</v>
      </c>
      <c r="C1364" s="88" t="s">
        <v>20</v>
      </c>
      <c r="D1364" s="88"/>
      <c r="E1364" s="88"/>
      <c r="F1364" s="88"/>
      <c r="G1364" s="87" t="s">
        <v>3257</v>
      </c>
      <c r="H1364" s="87" t="s">
        <v>137</v>
      </c>
      <c r="I1364" s="87" t="s">
        <v>166</v>
      </c>
      <c r="J1364" s="87" t="s">
        <v>623</v>
      </c>
      <c r="K1364" s="87" t="s">
        <v>137</v>
      </c>
      <c r="L1364" s="87" t="s">
        <v>549</v>
      </c>
      <c r="M1364" s="89">
        <v>146988</v>
      </c>
      <c r="N1364" s="89">
        <v>156806</v>
      </c>
      <c r="O1364" s="89">
        <v>360460</v>
      </c>
      <c r="P1364" s="90">
        <v>664254</v>
      </c>
      <c r="R1364" s="91"/>
    </row>
    <row r="1365" spans="1:18" ht="20.100000000000001" customHeight="1" x14ac:dyDescent="0.25">
      <c r="A1365" s="87">
        <v>1150</v>
      </c>
      <c r="B1365" s="87" t="s">
        <v>3258</v>
      </c>
      <c r="C1365" s="88" t="s">
        <v>20</v>
      </c>
      <c r="D1365" s="88"/>
      <c r="E1365" s="88"/>
      <c r="F1365" s="88"/>
      <c r="G1365" s="87" t="s">
        <v>3259</v>
      </c>
      <c r="H1365" s="87" t="s">
        <v>137</v>
      </c>
      <c r="I1365" s="87" t="s">
        <v>166</v>
      </c>
      <c r="J1365" s="87" t="s">
        <v>623</v>
      </c>
      <c r="K1365" s="87" t="s">
        <v>137</v>
      </c>
      <c r="L1365" s="87" t="s">
        <v>549</v>
      </c>
      <c r="M1365" s="89">
        <v>79006</v>
      </c>
      <c r="N1365" s="89">
        <v>122658</v>
      </c>
      <c r="O1365" s="89">
        <v>302292</v>
      </c>
      <c r="P1365" s="90">
        <v>503956</v>
      </c>
      <c r="R1365" s="91"/>
    </row>
    <row r="1366" spans="1:18" ht="20.100000000000001" customHeight="1" x14ac:dyDescent="0.25">
      <c r="A1366" s="87">
        <v>1010</v>
      </c>
      <c r="B1366" s="87" t="s">
        <v>3260</v>
      </c>
      <c r="C1366" s="88" t="s">
        <v>20</v>
      </c>
      <c r="D1366" s="88"/>
      <c r="E1366" s="88"/>
      <c r="F1366" s="88"/>
      <c r="G1366" s="87" t="s">
        <v>3261</v>
      </c>
      <c r="H1366" s="87" t="s">
        <v>137</v>
      </c>
      <c r="I1366" s="87" t="s">
        <v>166</v>
      </c>
      <c r="J1366" s="87" t="s">
        <v>623</v>
      </c>
      <c r="K1366" s="87" t="s">
        <v>137</v>
      </c>
      <c r="L1366" s="87" t="s">
        <v>549</v>
      </c>
      <c r="M1366" s="89">
        <v>106608</v>
      </c>
      <c r="N1366" s="89">
        <v>206216</v>
      </c>
      <c r="O1366" s="89">
        <v>276032</v>
      </c>
      <c r="P1366" s="90">
        <v>588856</v>
      </c>
      <c r="R1366" s="91"/>
    </row>
    <row r="1367" spans="1:18" ht="20.100000000000001" customHeight="1" x14ac:dyDescent="0.25">
      <c r="A1367" s="87">
        <v>4523</v>
      </c>
      <c r="B1367" s="87" t="s">
        <v>3262</v>
      </c>
      <c r="C1367" s="88" t="s">
        <v>20</v>
      </c>
      <c r="D1367" s="88"/>
      <c r="E1367" s="88"/>
      <c r="F1367" s="88"/>
      <c r="G1367" s="87" t="s">
        <v>3263</v>
      </c>
      <c r="H1367" s="87" t="s">
        <v>137</v>
      </c>
      <c r="I1367" s="87" t="s">
        <v>166</v>
      </c>
      <c r="J1367" s="87" t="s">
        <v>623</v>
      </c>
      <c r="K1367" s="87" t="s">
        <v>137</v>
      </c>
      <c r="L1367" s="87" t="s">
        <v>549</v>
      </c>
      <c r="M1367" s="89">
        <v>73742</v>
      </c>
      <c r="N1367" s="89">
        <v>167062</v>
      </c>
      <c r="O1367" s="89">
        <v>195758</v>
      </c>
      <c r="P1367" s="90">
        <v>436562</v>
      </c>
      <c r="R1367" s="91"/>
    </row>
    <row r="1368" spans="1:18" ht="20.100000000000001" customHeight="1" x14ac:dyDescent="0.25">
      <c r="A1368" s="87">
        <v>1159</v>
      </c>
      <c r="B1368" s="87" t="s">
        <v>3264</v>
      </c>
      <c r="C1368" s="88" t="s">
        <v>20</v>
      </c>
      <c r="D1368" s="88"/>
      <c r="E1368" s="88"/>
      <c r="F1368" s="88"/>
      <c r="G1368" s="87" t="s">
        <v>3265</v>
      </c>
      <c r="H1368" s="87" t="s">
        <v>137</v>
      </c>
      <c r="I1368" s="87" t="s">
        <v>166</v>
      </c>
      <c r="J1368" s="87" t="s">
        <v>623</v>
      </c>
      <c r="K1368" s="87" t="s">
        <v>137</v>
      </c>
      <c r="L1368" s="87" t="s">
        <v>549</v>
      </c>
      <c r="M1368" s="89">
        <v>66302</v>
      </c>
      <c r="N1368" s="89">
        <v>133632</v>
      </c>
      <c r="O1368" s="89">
        <v>134648</v>
      </c>
      <c r="P1368" s="90">
        <v>334582</v>
      </c>
      <c r="R1368" s="91"/>
    </row>
    <row r="1369" spans="1:18" ht="20.100000000000001" customHeight="1" x14ac:dyDescent="0.25">
      <c r="A1369" s="87">
        <v>7914</v>
      </c>
      <c r="B1369" s="87" t="s">
        <v>3266</v>
      </c>
      <c r="C1369" s="88"/>
      <c r="D1369" s="88"/>
      <c r="E1369" s="88" t="s">
        <v>601</v>
      </c>
      <c r="F1369" s="88" t="s">
        <v>57</v>
      </c>
      <c r="G1369" s="87" t="s">
        <v>3267</v>
      </c>
      <c r="H1369" s="87" t="s">
        <v>653</v>
      </c>
      <c r="I1369" s="87" t="s">
        <v>287</v>
      </c>
      <c r="J1369" s="87" t="s">
        <v>558</v>
      </c>
      <c r="K1369" s="87" t="s">
        <v>549</v>
      </c>
      <c r="L1369" s="87" t="s">
        <v>549</v>
      </c>
      <c r="M1369" s="89">
        <v>3374</v>
      </c>
      <c r="N1369" s="89">
        <v>2022</v>
      </c>
      <c r="O1369" s="89">
        <v>48</v>
      </c>
      <c r="P1369" s="90">
        <v>5444</v>
      </c>
      <c r="R1369" s="91"/>
    </row>
    <row r="1370" spans="1:18" ht="20.100000000000001" customHeight="1" x14ac:dyDescent="0.25">
      <c r="A1370" s="87">
        <v>7515</v>
      </c>
      <c r="B1370" s="87" t="s">
        <v>3268</v>
      </c>
      <c r="C1370" s="88"/>
      <c r="D1370" s="88"/>
      <c r="E1370" s="88" t="s">
        <v>601</v>
      </c>
      <c r="F1370" s="88" t="s">
        <v>57</v>
      </c>
      <c r="G1370" s="87" t="s">
        <v>3269</v>
      </c>
      <c r="H1370" s="87" t="s">
        <v>653</v>
      </c>
      <c r="I1370" s="87" t="s">
        <v>287</v>
      </c>
      <c r="J1370" s="87" t="s">
        <v>558</v>
      </c>
      <c r="K1370" s="87" t="s">
        <v>549</v>
      </c>
      <c r="L1370" s="87" t="s">
        <v>549</v>
      </c>
      <c r="M1370" s="89">
        <v>2314</v>
      </c>
      <c r="N1370" s="89">
        <v>940</v>
      </c>
      <c r="O1370" s="89">
        <v>500</v>
      </c>
      <c r="P1370" s="90">
        <v>3754</v>
      </c>
      <c r="R1370" s="91"/>
    </row>
    <row r="1371" spans="1:18" ht="20.100000000000001" customHeight="1" x14ac:dyDescent="0.25">
      <c r="A1371" s="87">
        <v>7915</v>
      </c>
      <c r="B1371" s="87" t="s">
        <v>3270</v>
      </c>
      <c r="C1371" s="88"/>
      <c r="D1371" s="88"/>
      <c r="E1371" s="88" t="s">
        <v>601</v>
      </c>
      <c r="F1371" s="88" t="s">
        <v>57</v>
      </c>
      <c r="G1371" s="87" t="s">
        <v>3271</v>
      </c>
      <c r="H1371" s="87" t="s">
        <v>653</v>
      </c>
      <c r="I1371" s="87" t="s">
        <v>287</v>
      </c>
      <c r="J1371" s="87" t="s">
        <v>558</v>
      </c>
      <c r="K1371" s="87" t="s">
        <v>549</v>
      </c>
      <c r="L1371" s="87" t="s">
        <v>549</v>
      </c>
      <c r="M1371" s="89">
        <v>3964</v>
      </c>
      <c r="N1371" s="89">
        <v>2370</v>
      </c>
      <c r="O1371" s="89">
        <v>0</v>
      </c>
      <c r="P1371" s="90">
        <v>6334</v>
      </c>
      <c r="R1371" s="91"/>
    </row>
    <row r="1372" spans="1:18" ht="20.100000000000001" customHeight="1" x14ac:dyDescent="0.25">
      <c r="A1372" s="87">
        <v>7918</v>
      </c>
      <c r="B1372" s="87" t="s">
        <v>3272</v>
      </c>
      <c r="C1372" s="88"/>
      <c r="D1372" s="88"/>
      <c r="E1372" s="88" t="s">
        <v>601</v>
      </c>
      <c r="F1372" s="88" t="s">
        <v>57</v>
      </c>
      <c r="G1372" s="87" t="s">
        <v>3273</v>
      </c>
      <c r="H1372" s="87" t="s">
        <v>653</v>
      </c>
      <c r="I1372" s="87" t="s">
        <v>287</v>
      </c>
      <c r="J1372" s="87" t="s">
        <v>558</v>
      </c>
      <c r="K1372" s="87" t="s">
        <v>549</v>
      </c>
      <c r="L1372" s="87" t="s">
        <v>549</v>
      </c>
      <c r="M1372" s="89">
        <v>2524</v>
      </c>
      <c r="N1372" s="89">
        <v>1434</v>
      </c>
      <c r="O1372" s="89">
        <v>8130</v>
      </c>
      <c r="P1372" s="90">
        <v>12088</v>
      </c>
      <c r="R1372" s="91"/>
    </row>
    <row r="1373" spans="1:18" ht="20.100000000000001" customHeight="1" x14ac:dyDescent="0.25">
      <c r="A1373" s="87">
        <v>8062</v>
      </c>
      <c r="B1373" s="87" t="s">
        <v>3274</v>
      </c>
      <c r="C1373" s="88"/>
      <c r="D1373" s="88"/>
      <c r="E1373" s="88" t="s">
        <v>601</v>
      </c>
      <c r="F1373" s="88" t="s">
        <v>57</v>
      </c>
      <c r="G1373" s="87" t="s">
        <v>3275</v>
      </c>
      <c r="H1373" s="87" t="s">
        <v>653</v>
      </c>
      <c r="I1373" s="87" t="s">
        <v>287</v>
      </c>
      <c r="J1373" s="87" t="s">
        <v>558</v>
      </c>
      <c r="K1373" s="87" t="s">
        <v>549</v>
      </c>
      <c r="L1373" s="87" t="s">
        <v>549</v>
      </c>
      <c r="M1373" s="89">
        <v>41418</v>
      </c>
      <c r="N1373" s="89">
        <v>71852</v>
      </c>
      <c r="O1373" s="89">
        <v>9506</v>
      </c>
      <c r="P1373" s="90">
        <v>122776</v>
      </c>
      <c r="R1373" s="91"/>
    </row>
    <row r="1374" spans="1:18" ht="20.100000000000001" customHeight="1" x14ac:dyDescent="0.25">
      <c r="A1374" s="87">
        <v>7921</v>
      </c>
      <c r="B1374" s="87" t="s">
        <v>3276</v>
      </c>
      <c r="C1374" s="88"/>
      <c r="D1374" s="88"/>
      <c r="E1374" s="88" t="s">
        <v>601</v>
      </c>
      <c r="F1374" s="88" t="s">
        <v>57</v>
      </c>
      <c r="G1374" s="87" t="s">
        <v>3277</v>
      </c>
      <c r="H1374" s="87" t="s">
        <v>653</v>
      </c>
      <c r="I1374" s="87" t="s">
        <v>287</v>
      </c>
      <c r="J1374" s="87" t="s">
        <v>558</v>
      </c>
      <c r="K1374" s="87" t="s">
        <v>549</v>
      </c>
      <c r="L1374" s="87" t="s">
        <v>549</v>
      </c>
      <c r="M1374" s="89">
        <v>2268</v>
      </c>
      <c r="N1374" s="89">
        <v>1392</v>
      </c>
      <c r="O1374" s="89">
        <v>14638</v>
      </c>
      <c r="P1374" s="90">
        <v>18298</v>
      </c>
      <c r="R1374" s="91"/>
    </row>
    <row r="1375" spans="1:18" ht="20.100000000000001" customHeight="1" x14ac:dyDescent="0.25">
      <c r="A1375" s="87">
        <v>8155</v>
      </c>
      <c r="B1375" s="87" t="s">
        <v>3278</v>
      </c>
      <c r="C1375" s="88"/>
      <c r="D1375" s="88"/>
      <c r="E1375" s="88" t="s">
        <v>601</v>
      </c>
      <c r="F1375" s="88" t="s">
        <v>57</v>
      </c>
      <c r="G1375" s="87" t="s">
        <v>3279</v>
      </c>
      <c r="H1375" s="87" t="s">
        <v>653</v>
      </c>
      <c r="I1375" s="87" t="s">
        <v>287</v>
      </c>
      <c r="J1375" s="87" t="s">
        <v>558</v>
      </c>
      <c r="K1375" s="87" t="s">
        <v>549</v>
      </c>
      <c r="L1375" s="87" t="s">
        <v>549</v>
      </c>
      <c r="M1375" s="89">
        <v>6068</v>
      </c>
      <c r="N1375" s="89">
        <v>3468</v>
      </c>
      <c r="O1375" s="89">
        <v>3978</v>
      </c>
      <c r="P1375" s="90">
        <v>13514</v>
      </c>
      <c r="R1375" s="91"/>
    </row>
    <row r="1376" spans="1:18" ht="20.100000000000001" customHeight="1" x14ac:dyDescent="0.25">
      <c r="A1376" s="87">
        <v>8098</v>
      </c>
      <c r="B1376" s="87" t="s">
        <v>3280</v>
      </c>
      <c r="C1376" s="88"/>
      <c r="D1376" s="88"/>
      <c r="E1376" s="88" t="s">
        <v>601</v>
      </c>
      <c r="F1376" s="88" t="s">
        <v>57</v>
      </c>
      <c r="G1376" s="87" t="s">
        <v>3281</v>
      </c>
      <c r="H1376" s="87" t="s">
        <v>653</v>
      </c>
      <c r="I1376" s="87" t="s">
        <v>287</v>
      </c>
      <c r="J1376" s="87" t="s">
        <v>558</v>
      </c>
      <c r="K1376" s="87" t="s">
        <v>549</v>
      </c>
      <c r="L1376" s="87" t="s">
        <v>549</v>
      </c>
      <c r="M1376" s="89">
        <v>9608</v>
      </c>
      <c r="N1376" s="89">
        <v>12148</v>
      </c>
      <c r="O1376" s="89">
        <v>2036</v>
      </c>
      <c r="P1376" s="90">
        <v>23792</v>
      </c>
      <c r="R1376" s="91"/>
    </row>
    <row r="1377" spans="1:18" ht="20.100000000000001" customHeight="1" x14ac:dyDescent="0.25">
      <c r="A1377" s="87">
        <v>7925</v>
      </c>
      <c r="B1377" s="87" t="s">
        <v>3282</v>
      </c>
      <c r="C1377" s="88"/>
      <c r="D1377" s="88"/>
      <c r="E1377" s="88" t="s">
        <v>601</v>
      </c>
      <c r="F1377" s="88" t="s">
        <v>57</v>
      </c>
      <c r="G1377" s="87" t="s">
        <v>3283</v>
      </c>
      <c r="H1377" s="87" t="s">
        <v>653</v>
      </c>
      <c r="I1377" s="87" t="s">
        <v>287</v>
      </c>
      <c r="J1377" s="87" t="s">
        <v>558</v>
      </c>
      <c r="K1377" s="87" t="s">
        <v>549</v>
      </c>
      <c r="L1377" s="87" t="s">
        <v>549</v>
      </c>
      <c r="M1377" s="89">
        <v>2292</v>
      </c>
      <c r="N1377" s="89">
        <v>816</v>
      </c>
      <c r="O1377" s="89">
        <v>14250</v>
      </c>
      <c r="P1377" s="90">
        <v>17358</v>
      </c>
      <c r="R1377" s="91"/>
    </row>
    <row r="1378" spans="1:18" ht="20.100000000000001" customHeight="1" x14ac:dyDescent="0.25">
      <c r="A1378" s="87">
        <v>8174</v>
      </c>
      <c r="B1378" s="87" t="s">
        <v>3284</v>
      </c>
      <c r="C1378" s="88"/>
      <c r="D1378" s="88"/>
      <c r="E1378" s="88" t="s">
        <v>601</v>
      </c>
      <c r="F1378" s="88" t="s">
        <v>57</v>
      </c>
      <c r="G1378" s="87" t="s">
        <v>3285</v>
      </c>
      <c r="H1378" s="87" t="s">
        <v>653</v>
      </c>
      <c r="I1378" s="87" t="s">
        <v>287</v>
      </c>
      <c r="J1378" s="87" t="s">
        <v>558</v>
      </c>
      <c r="K1378" s="87" t="s">
        <v>549</v>
      </c>
      <c r="L1378" s="87" t="s">
        <v>549</v>
      </c>
      <c r="M1378" s="89">
        <v>1682</v>
      </c>
      <c r="N1378" s="89">
        <v>886</v>
      </c>
      <c r="O1378" s="89">
        <v>0</v>
      </c>
      <c r="P1378" s="90">
        <v>2568</v>
      </c>
      <c r="R1378" s="91"/>
    </row>
    <row r="1379" spans="1:18" ht="20.100000000000001" customHeight="1" x14ac:dyDescent="0.25">
      <c r="A1379" s="87">
        <v>8185</v>
      </c>
      <c r="B1379" s="87" t="s">
        <v>3286</v>
      </c>
      <c r="C1379" s="88"/>
      <c r="D1379" s="88"/>
      <c r="E1379" s="88" t="s">
        <v>601</v>
      </c>
      <c r="F1379" s="88" t="s">
        <v>57</v>
      </c>
      <c r="G1379" s="87" t="s">
        <v>287</v>
      </c>
      <c r="H1379" s="87" t="s">
        <v>653</v>
      </c>
      <c r="I1379" s="87" t="s">
        <v>287</v>
      </c>
      <c r="J1379" s="87" t="s">
        <v>677</v>
      </c>
      <c r="K1379" s="87" t="s">
        <v>549</v>
      </c>
      <c r="L1379" s="87" t="s">
        <v>549</v>
      </c>
      <c r="M1379" s="89">
        <v>201686</v>
      </c>
      <c r="N1379" s="89">
        <v>711636</v>
      </c>
      <c r="O1379" s="89">
        <v>65776</v>
      </c>
      <c r="P1379" s="90">
        <v>979098</v>
      </c>
      <c r="R1379" s="91"/>
    </row>
    <row r="1380" spans="1:18" ht="20.100000000000001" customHeight="1" x14ac:dyDescent="0.25">
      <c r="A1380" s="87">
        <v>8178</v>
      </c>
      <c r="B1380" s="87" t="s">
        <v>3287</v>
      </c>
      <c r="C1380" s="88"/>
      <c r="D1380" s="88"/>
      <c r="E1380" s="88" t="s">
        <v>601</v>
      </c>
      <c r="F1380" s="88" t="s">
        <v>57</v>
      </c>
      <c r="G1380" s="87" t="s">
        <v>3288</v>
      </c>
      <c r="H1380" s="87" t="s">
        <v>653</v>
      </c>
      <c r="I1380" s="87" t="s">
        <v>287</v>
      </c>
      <c r="J1380" s="87" t="s">
        <v>677</v>
      </c>
      <c r="K1380" s="87" t="s">
        <v>549</v>
      </c>
      <c r="L1380" s="87" t="s">
        <v>549</v>
      </c>
      <c r="M1380" s="89">
        <v>33686</v>
      </c>
      <c r="N1380" s="89">
        <v>75360</v>
      </c>
      <c r="O1380" s="89">
        <v>28548</v>
      </c>
      <c r="P1380" s="90">
        <v>137594</v>
      </c>
      <c r="R1380" s="91"/>
    </row>
    <row r="1381" spans="1:18" ht="20.100000000000001" customHeight="1" x14ac:dyDescent="0.25">
      <c r="A1381" s="87">
        <v>8179</v>
      </c>
      <c r="B1381" s="87" t="s">
        <v>3289</v>
      </c>
      <c r="C1381" s="88"/>
      <c r="D1381" s="88"/>
      <c r="E1381" s="88" t="s">
        <v>601</v>
      </c>
      <c r="F1381" s="88" t="s">
        <v>57</v>
      </c>
      <c r="G1381" s="87" t="s">
        <v>3290</v>
      </c>
      <c r="H1381" s="87" t="s">
        <v>653</v>
      </c>
      <c r="I1381" s="87" t="s">
        <v>287</v>
      </c>
      <c r="J1381" s="87" t="s">
        <v>558</v>
      </c>
      <c r="K1381" s="87" t="s">
        <v>549</v>
      </c>
      <c r="L1381" s="87" t="s">
        <v>549</v>
      </c>
      <c r="M1381" s="89">
        <v>2944</v>
      </c>
      <c r="N1381" s="89">
        <v>1244</v>
      </c>
      <c r="O1381" s="89">
        <v>0</v>
      </c>
      <c r="P1381" s="90">
        <v>4188</v>
      </c>
      <c r="R1381" s="91"/>
    </row>
    <row r="1382" spans="1:18" ht="20.100000000000001" customHeight="1" x14ac:dyDescent="0.25">
      <c r="A1382" s="87">
        <v>8184</v>
      </c>
      <c r="B1382" s="87" t="s">
        <v>3291</v>
      </c>
      <c r="C1382" s="88"/>
      <c r="D1382" s="88"/>
      <c r="E1382" s="88" t="s">
        <v>601</v>
      </c>
      <c r="F1382" s="88" t="s">
        <v>57</v>
      </c>
      <c r="G1382" s="87" t="s">
        <v>3292</v>
      </c>
      <c r="H1382" s="87" t="s">
        <v>653</v>
      </c>
      <c r="I1382" s="87" t="s">
        <v>287</v>
      </c>
      <c r="J1382" s="87" t="s">
        <v>558</v>
      </c>
      <c r="K1382" s="87" t="s">
        <v>549</v>
      </c>
      <c r="L1382" s="87" t="s">
        <v>549</v>
      </c>
      <c r="M1382" s="89">
        <v>55378</v>
      </c>
      <c r="N1382" s="89">
        <v>34936</v>
      </c>
      <c r="O1382" s="89">
        <v>41496</v>
      </c>
      <c r="P1382" s="90">
        <v>131810</v>
      </c>
      <c r="R1382" s="91"/>
    </row>
    <row r="1383" spans="1:18" ht="20.100000000000001" customHeight="1" x14ac:dyDescent="0.25">
      <c r="A1383" s="87">
        <v>3449</v>
      </c>
      <c r="B1383" s="87" t="s">
        <v>3293</v>
      </c>
      <c r="C1383" s="88"/>
      <c r="D1383" s="88"/>
      <c r="E1383" s="88"/>
      <c r="F1383" s="88" t="s">
        <v>57</v>
      </c>
      <c r="G1383" s="87" t="s">
        <v>3294</v>
      </c>
      <c r="H1383" s="87" t="s">
        <v>187</v>
      </c>
      <c r="I1383" s="87" t="s">
        <v>373</v>
      </c>
      <c r="J1383" s="87" t="s">
        <v>696</v>
      </c>
      <c r="K1383" s="87" t="s">
        <v>549</v>
      </c>
      <c r="L1383" s="87" t="s">
        <v>549</v>
      </c>
      <c r="M1383" s="89">
        <v>98064</v>
      </c>
      <c r="N1383" s="89">
        <v>211488</v>
      </c>
      <c r="O1383" s="89">
        <v>34738</v>
      </c>
      <c r="P1383" s="90">
        <v>344290</v>
      </c>
      <c r="R1383" s="91"/>
    </row>
    <row r="1384" spans="1:18" ht="20.100000000000001" customHeight="1" x14ac:dyDescent="0.25">
      <c r="A1384" s="87">
        <v>3314</v>
      </c>
      <c r="B1384" s="87" t="s">
        <v>3295</v>
      </c>
      <c r="C1384" s="88"/>
      <c r="D1384" s="88"/>
      <c r="E1384" s="88"/>
      <c r="F1384" s="88" t="s">
        <v>57</v>
      </c>
      <c r="G1384" s="87" t="s">
        <v>3296</v>
      </c>
      <c r="H1384" s="87" t="s">
        <v>187</v>
      </c>
      <c r="I1384" s="87" t="s">
        <v>373</v>
      </c>
      <c r="J1384" s="87" t="s">
        <v>696</v>
      </c>
      <c r="K1384" s="87" t="s">
        <v>549</v>
      </c>
      <c r="L1384" s="87" t="s">
        <v>549</v>
      </c>
      <c r="M1384" s="89">
        <v>61296</v>
      </c>
      <c r="N1384" s="89">
        <v>118502</v>
      </c>
      <c r="O1384" s="89">
        <v>20398</v>
      </c>
      <c r="P1384" s="90">
        <v>200196</v>
      </c>
      <c r="R1384" s="91"/>
    </row>
    <row r="1385" spans="1:18" ht="20.100000000000001" customHeight="1" x14ac:dyDescent="0.25">
      <c r="A1385" s="87">
        <v>2350</v>
      </c>
      <c r="B1385" s="87" t="s">
        <v>3297</v>
      </c>
      <c r="C1385" s="88" t="s">
        <v>20</v>
      </c>
      <c r="D1385" s="88"/>
      <c r="E1385" s="88"/>
      <c r="F1385" s="88"/>
      <c r="G1385" s="87" t="s">
        <v>3298</v>
      </c>
      <c r="H1385" s="87" t="s">
        <v>112</v>
      </c>
      <c r="I1385" s="87" t="s">
        <v>139</v>
      </c>
      <c r="J1385" s="87" t="s">
        <v>1255</v>
      </c>
      <c r="K1385" s="87" t="s">
        <v>2424</v>
      </c>
      <c r="L1385" s="87" t="s">
        <v>549</v>
      </c>
      <c r="M1385" s="89">
        <v>217938</v>
      </c>
      <c r="N1385" s="89">
        <v>571934</v>
      </c>
      <c r="O1385" s="89">
        <v>233638</v>
      </c>
      <c r="P1385" s="90">
        <v>1023510</v>
      </c>
      <c r="R1385" s="91"/>
    </row>
    <row r="1386" spans="1:18" ht="20.100000000000001" customHeight="1" x14ac:dyDescent="0.25">
      <c r="A1386" s="87">
        <v>2125</v>
      </c>
      <c r="B1386" s="87" t="s">
        <v>3299</v>
      </c>
      <c r="C1386" s="88" t="s">
        <v>20</v>
      </c>
      <c r="D1386" s="88"/>
      <c r="E1386" s="88"/>
      <c r="F1386" s="88"/>
      <c r="G1386" s="87" t="s">
        <v>3300</v>
      </c>
      <c r="H1386" s="87" t="s">
        <v>112</v>
      </c>
      <c r="I1386" s="87" t="s">
        <v>139</v>
      </c>
      <c r="J1386" s="87" t="s">
        <v>1255</v>
      </c>
      <c r="K1386" s="87" t="s">
        <v>2424</v>
      </c>
      <c r="L1386" s="87" t="s">
        <v>549</v>
      </c>
      <c r="M1386" s="89">
        <v>213270</v>
      </c>
      <c r="N1386" s="89">
        <v>424696</v>
      </c>
      <c r="O1386" s="89">
        <v>410648</v>
      </c>
      <c r="P1386" s="90">
        <v>1048614</v>
      </c>
      <c r="R1386" s="91"/>
    </row>
    <row r="1387" spans="1:18" ht="20.100000000000001" customHeight="1" x14ac:dyDescent="0.25">
      <c r="A1387" s="87">
        <v>2352</v>
      </c>
      <c r="B1387" s="87" t="s">
        <v>3301</v>
      </c>
      <c r="C1387" s="88" t="s">
        <v>20</v>
      </c>
      <c r="D1387" s="88"/>
      <c r="E1387" s="88"/>
      <c r="F1387" s="88"/>
      <c r="G1387" s="87" t="s">
        <v>3302</v>
      </c>
      <c r="H1387" s="87" t="s">
        <v>112</v>
      </c>
      <c r="I1387" s="87" t="s">
        <v>139</v>
      </c>
      <c r="J1387" s="87" t="s">
        <v>1255</v>
      </c>
      <c r="K1387" s="87" t="s">
        <v>2424</v>
      </c>
      <c r="L1387" s="87" t="s">
        <v>549</v>
      </c>
      <c r="M1387" s="89">
        <v>164530</v>
      </c>
      <c r="N1387" s="89">
        <v>629030</v>
      </c>
      <c r="O1387" s="89">
        <v>241440</v>
      </c>
      <c r="P1387" s="90">
        <v>1035000</v>
      </c>
      <c r="R1387" s="91"/>
    </row>
    <row r="1388" spans="1:18" ht="20.100000000000001" customHeight="1" x14ac:dyDescent="0.25">
      <c r="A1388" s="87">
        <v>2123</v>
      </c>
      <c r="B1388" s="87" t="s">
        <v>3303</v>
      </c>
      <c r="C1388" s="88" t="s">
        <v>20</v>
      </c>
      <c r="D1388" s="88"/>
      <c r="E1388" s="88"/>
      <c r="F1388" s="88"/>
      <c r="G1388" s="87" t="s">
        <v>3304</v>
      </c>
      <c r="H1388" s="87" t="s">
        <v>112</v>
      </c>
      <c r="I1388" s="87" t="s">
        <v>139</v>
      </c>
      <c r="J1388" s="87" t="s">
        <v>1255</v>
      </c>
      <c r="K1388" s="87" t="s">
        <v>2424</v>
      </c>
      <c r="L1388" s="87" t="s">
        <v>549</v>
      </c>
      <c r="M1388" s="89">
        <v>307840</v>
      </c>
      <c r="N1388" s="89">
        <v>777340</v>
      </c>
      <c r="O1388" s="89">
        <v>385032</v>
      </c>
      <c r="P1388" s="90">
        <v>1470212</v>
      </c>
      <c r="R1388" s="91"/>
    </row>
    <row r="1389" spans="1:18" ht="20.100000000000001" customHeight="1" x14ac:dyDescent="0.25">
      <c r="A1389" s="87">
        <v>2195</v>
      </c>
      <c r="B1389" s="87" t="s">
        <v>3305</v>
      </c>
      <c r="C1389" s="88" t="s">
        <v>20</v>
      </c>
      <c r="D1389" s="88"/>
      <c r="E1389" s="88"/>
      <c r="F1389" s="88"/>
      <c r="G1389" s="87" t="s">
        <v>3306</v>
      </c>
      <c r="H1389" s="87" t="s">
        <v>112</v>
      </c>
      <c r="I1389" s="87" t="s">
        <v>139</v>
      </c>
      <c r="J1389" s="87" t="s">
        <v>1255</v>
      </c>
      <c r="K1389" s="87" t="s">
        <v>2424</v>
      </c>
      <c r="L1389" s="87" t="s">
        <v>549</v>
      </c>
      <c r="M1389" s="89">
        <v>234964</v>
      </c>
      <c r="N1389" s="89">
        <v>517520</v>
      </c>
      <c r="O1389" s="89">
        <v>230108</v>
      </c>
      <c r="P1389" s="90">
        <v>982592</v>
      </c>
      <c r="R1389" s="91"/>
    </row>
    <row r="1390" spans="1:18" ht="20.100000000000001" customHeight="1" x14ac:dyDescent="0.25">
      <c r="A1390" s="87">
        <v>2239</v>
      </c>
      <c r="B1390" s="87" t="s">
        <v>3307</v>
      </c>
      <c r="C1390" s="88" t="s">
        <v>20</v>
      </c>
      <c r="D1390" s="88"/>
      <c r="E1390" s="88"/>
      <c r="F1390" s="88"/>
      <c r="G1390" s="87" t="s">
        <v>3308</v>
      </c>
      <c r="H1390" s="87" t="s">
        <v>112</v>
      </c>
      <c r="I1390" s="87" t="s">
        <v>139</v>
      </c>
      <c r="J1390" s="87" t="s">
        <v>1255</v>
      </c>
      <c r="K1390" s="87" t="s">
        <v>2424</v>
      </c>
      <c r="L1390" s="87" t="s">
        <v>549</v>
      </c>
      <c r="M1390" s="89">
        <v>147230</v>
      </c>
      <c r="N1390" s="89">
        <v>232302</v>
      </c>
      <c r="O1390" s="89">
        <v>258076</v>
      </c>
      <c r="P1390" s="90">
        <v>637608</v>
      </c>
      <c r="R1390" s="91"/>
    </row>
    <row r="1391" spans="1:18" ht="20.100000000000001" customHeight="1" x14ac:dyDescent="0.25">
      <c r="A1391" s="87">
        <v>2354</v>
      </c>
      <c r="B1391" s="87" t="s">
        <v>3309</v>
      </c>
      <c r="C1391" s="88" t="s">
        <v>20</v>
      </c>
      <c r="D1391" s="88"/>
      <c r="E1391" s="88"/>
      <c r="F1391" s="88"/>
      <c r="G1391" s="87" t="s">
        <v>3310</v>
      </c>
      <c r="H1391" s="87" t="s">
        <v>112</v>
      </c>
      <c r="I1391" s="87" t="s">
        <v>139</v>
      </c>
      <c r="J1391" s="87" t="s">
        <v>1255</v>
      </c>
      <c r="K1391" s="87" t="s">
        <v>2424</v>
      </c>
      <c r="L1391" s="87" t="s">
        <v>549</v>
      </c>
      <c r="M1391" s="89">
        <v>271886</v>
      </c>
      <c r="N1391" s="89">
        <v>745924</v>
      </c>
      <c r="O1391" s="89">
        <v>474392</v>
      </c>
      <c r="P1391" s="90">
        <v>1492202</v>
      </c>
      <c r="R1391" s="91"/>
    </row>
    <row r="1392" spans="1:18" ht="20.100000000000001" customHeight="1" x14ac:dyDescent="0.25">
      <c r="A1392" s="87">
        <v>2355</v>
      </c>
      <c r="B1392" s="87" t="s">
        <v>3311</v>
      </c>
      <c r="C1392" s="88" t="s">
        <v>20</v>
      </c>
      <c r="D1392" s="88"/>
      <c r="E1392" s="88"/>
      <c r="F1392" s="88"/>
      <c r="G1392" s="87" t="s">
        <v>3312</v>
      </c>
      <c r="H1392" s="87" t="s">
        <v>112</v>
      </c>
      <c r="I1392" s="87" t="s">
        <v>139</v>
      </c>
      <c r="J1392" s="87" t="s">
        <v>1255</v>
      </c>
      <c r="K1392" s="87" t="s">
        <v>2424</v>
      </c>
      <c r="L1392" s="87" t="s">
        <v>549</v>
      </c>
      <c r="M1392" s="89">
        <v>149360</v>
      </c>
      <c r="N1392" s="89">
        <v>443356</v>
      </c>
      <c r="O1392" s="89">
        <v>181034</v>
      </c>
      <c r="P1392" s="90">
        <v>773750</v>
      </c>
      <c r="R1392" s="91"/>
    </row>
    <row r="1393" spans="1:18" ht="20.100000000000001" customHeight="1" x14ac:dyDescent="0.25">
      <c r="A1393" s="87">
        <v>2229</v>
      </c>
      <c r="B1393" s="87" t="s">
        <v>3313</v>
      </c>
      <c r="C1393" s="88" t="s">
        <v>20</v>
      </c>
      <c r="D1393" s="88"/>
      <c r="E1393" s="88"/>
      <c r="F1393" s="88"/>
      <c r="G1393" s="87" t="s">
        <v>3314</v>
      </c>
      <c r="H1393" s="87" t="s">
        <v>112</v>
      </c>
      <c r="I1393" s="87" t="s">
        <v>139</v>
      </c>
      <c r="J1393" s="87" t="s">
        <v>1255</v>
      </c>
      <c r="K1393" s="87" t="s">
        <v>2424</v>
      </c>
      <c r="L1393" s="87" t="s">
        <v>549</v>
      </c>
      <c r="M1393" s="89">
        <v>36214</v>
      </c>
      <c r="N1393" s="89">
        <v>178510</v>
      </c>
      <c r="O1393" s="89">
        <v>48524</v>
      </c>
      <c r="P1393" s="90">
        <v>263248</v>
      </c>
      <c r="R1393" s="91"/>
    </row>
    <row r="1394" spans="1:18" ht="20.100000000000001" customHeight="1" x14ac:dyDescent="0.25">
      <c r="A1394" s="87">
        <v>2356</v>
      </c>
      <c r="B1394" s="87" t="s">
        <v>3315</v>
      </c>
      <c r="C1394" s="88" t="s">
        <v>20</v>
      </c>
      <c r="D1394" s="88"/>
      <c r="E1394" s="88"/>
      <c r="F1394" s="88"/>
      <c r="G1394" s="87" t="s">
        <v>3316</v>
      </c>
      <c r="H1394" s="87" t="s">
        <v>112</v>
      </c>
      <c r="I1394" s="87" t="s">
        <v>139</v>
      </c>
      <c r="J1394" s="87" t="s">
        <v>1255</v>
      </c>
      <c r="K1394" s="87" t="s">
        <v>2424</v>
      </c>
      <c r="L1394" s="87" t="s">
        <v>549</v>
      </c>
      <c r="M1394" s="89">
        <v>74582</v>
      </c>
      <c r="N1394" s="89">
        <v>167494</v>
      </c>
      <c r="O1394" s="89">
        <v>66796</v>
      </c>
      <c r="P1394" s="90">
        <v>308872</v>
      </c>
      <c r="R1394" s="91"/>
    </row>
    <row r="1395" spans="1:18" ht="20.100000000000001" customHeight="1" x14ac:dyDescent="0.25">
      <c r="A1395" s="87">
        <v>2231</v>
      </c>
      <c r="B1395" s="87" t="s">
        <v>3317</v>
      </c>
      <c r="C1395" s="88" t="s">
        <v>20</v>
      </c>
      <c r="D1395" s="88"/>
      <c r="E1395" s="88"/>
      <c r="F1395" s="88"/>
      <c r="G1395" s="87" t="s">
        <v>3318</v>
      </c>
      <c r="H1395" s="87" t="s">
        <v>112</v>
      </c>
      <c r="I1395" s="87" t="s">
        <v>139</v>
      </c>
      <c r="J1395" s="87" t="s">
        <v>1255</v>
      </c>
      <c r="K1395" s="87" t="s">
        <v>2424</v>
      </c>
      <c r="L1395" s="87" t="s">
        <v>549</v>
      </c>
      <c r="M1395" s="89">
        <v>114482</v>
      </c>
      <c r="N1395" s="89">
        <v>251812</v>
      </c>
      <c r="O1395" s="89">
        <v>169080</v>
      </c>
      <c r="P1395" s="90">
        <v>535374</v>
      </c>
      <c r="R1395" s="91"/>
    </row>
    <row r="1396" spans="1:18" ht="20.100000000000001" customHeight="1" x14ac:dyDescent="0.25">
      <c r="A1396" s="87">
        <v>2155</v>
      </c>
      <c r="B1396" s="87" t="s">
        <v>3319</v>
      </c>
      <c r="C1396" s="88" t="s">
        <v>20</v>
      </c>
      <c r="D1396" s="88"/>
      <c r="E1396" s="88"/>
      <c r="F1396" s="88"/>
      <c r="G1396" s="87" t="s">
        <v>3320</v>
      </c>
      <c r="H1396" s="87" t="s">
        <v>112</v>
      </c>
      <c r="I1396" s="87" t="s">
        <v>139</v>
      </c>
      <c r="J1396" s="87" t="s">
        <v>1255</v>
      </c>
      <c r="K1396" s="87" t="s">
        <v>2424</v>
      </c>
      <c r="L1396" s="87" t="s">
        <v>549</v>
      </c>
      <c r="M1396" s="89">
        <v>285424</v>
      </c>
      <c r="N1396" s="89">
        <v>1022636</v>
      </c>
      <c r="O1396" s="89">
        <v>557288</v>
      </c>
      <c r="P1396" s="90">
        <v>1865348</v>
      </c>
      <c r="R1396" s="91"/>
    </row>
    <row r="1397" spans="1:18" ht="20.100000000000001" customHeight="1" x14ac:dyDescent="0.25">
      <c r="A1397" s="87">
        <v>2357</v>
      </c>
      <c r="B1397" s="87" t="s">
        <v>3321</v>
      </c>
      <c r="C1397" s="88" t="s">
        <v>20</v>
      </c>
      <c r="D1397" s="88"/>
      <c r="E1397" s="88"/>
      <c r="F1397" s="88"/>
      <c r="G1397" s="87" t="s">
        <v>3322</v>
      </c>
      <c r="H1397" s="87" t="s">
        <v>112</v>
      </c>
      <c r="I1397" s="87" t="s">
        <v>139</v>
      </c>
      <c r="J1397" s="87" t="s">
        <v>558</v>
      </c>
      <c r="K1397" s="87" t="s">
        <v>2424</v>
      </c>
      <c r="L1397" s="87" t="s">
        <v>549</v>
      </c>
      <c r="M1397" s="89">
        <v>32822</v>
      </c>
      <c r="N1397" s="89">
        <v>20764</v>
      </c>
      <c r="O1397" s="89">
        <v>25760</v>
      </c>
      <c r="P1397" s="90">
        <v>79346</v>
      </c>
      <c r="R1397" s="91"/>
    </row>
    <row r="1398" spans="1:18" ht="20.100000000000001" customHeight="1" x14ac:dyDescent="0.25">
      <c r="A1398" s="87">
        <v>2258</v>
      </c>
      <c r="B1398" s="87" t="s">
        <v>3323</v>
      </c>
      <c r="C1398" s="88" t="s">
        <v>20</v>
      </c>
      <c r="D1398" s="88"/>
      <c r="E1398" s="88"/>
      <c r="F1398" s="88"/>
      <c r="G1398" s="87" t="s">
        <v>3324</v>
      </c>
      <c r="H1398" s="87" t="s">
        <v>112</v>
      </c>
      <c r="I1398" s="87" t="s">
        <v>139</v>
      </c>
      <c r="J1398" s="87" t="s">
        <v>1255</v>
      </c>
      <c r="K1398" s="87" t="s">
        <v>2424</v>
      </c>
      <c r="L1398" s="87" t="s">
        <v>549</v>
      </c>
      <c r="M1398" s="89">
        <v>177514</v>
      </c>
      <c r="N1398" s="89">
        <v>505200</v>
      </c>
      <c r="O1398" s="89">
        <v>238592</v>
      </c>
      <c r="P1398" s="90">
        <v>921306</v>
      </c>
      <c r="R1398" s="91"/>
    </row>
    <row r="1399" spans="1:18" ht="20.100000000000001" customHeight="1" x14ac:dyDescent="0.25">
      <c r="A1399" s="87">
        <v>2250</v>
      </c>
      <c r="B1399" s="87" t="s">
        <v>3325</v>
      </c>
      <c r="C1399" s="88" t="s">
        <v>20</v>
      </c>
      <c r="D1399" s="88"/>
      <c r="E1399" s="88"/>
      <c r="F1399" s="88"/>
      <c r="G1399" s="87" t="s">
        <v>3326</v>
      </c>
      <c r="H1399" s="87" t="s">
        <v>112</v>
      </c>
      <c r="I1399" s="87" t="s">
        <v>139</v>
      </c>
      <c r="J1399" s="87" t="s">
        <v>1255</v>
      </c>
      <c r="K1399" s="87" t="s">
        <v>2424</v>
      </c>
      <c r="L1399" s="87" t="s">
        <v>549</v>
      </c>
      <c r="M1399" s="89">
        <v>171080</v>
      </c>
      <c r="N1399" s="89">
        <v>400148</v>
      </c>
      <c r="O1399" s="89">
        <v>193446</v>
      </c>
      <c r="P1399" s="90">
        <v>764674</v>
      </c>
      <c r="R1399" s="91"/>
    </row>
    <row r="1400" spans="1:18" ht="20.100000000000001" customHeight="1" x14ac:dyDescent="0.25">
      <c r="A1400" s="87">
        <v>2262</v>
      </c>
      <c r="B1400" s="87" t="s">
        <v>3327</v>
      </c>
      <c r="C1400" s="88" t="s">
        <v>20</v>
      </c>
      <c r="D1400" s="88"/>
      <c r="E1400" s="88"/>
      <c r="F1400" s="88"/>
      <c r="G1400" s="87" t="s">
        <v>3328</v>
      </c>
      <c r="H1400" s="87" t="s">
        <v>112</v>
      </c>
      <c r="I1400" s="87" t="s">
        <v>139</v>
      </c>
      <c r="J1400" s="87" t="s">
        <v>1255</v>
      </c>
      <c r="K1400" s="87" t="s">
        <v>2424</v>
      </c>
      <c r="L1400" s="87" t="s">
        <v>549</v>
      </c>
      <c r="M1400" s="89">
        <v>555258</v>
      </c>
      <c r="N1400" s="89">
        <v>2931582</v>
      </c>
      <c r="O1400" s="89">
        <v>753532</v>
      </c>
      <c r="P1400" s="90">
        <v>4240372</v>
      </c>
      <c r="R1400" s="91"/>
    </row>
    <row r="1401" spans="1:18" ht="20.100000000000001" customHeight="1" x14ac:dyDescent="0.25">
      <c r="A1401" s="87">
        <v>2133</v>
      </c>
      <c r="B1401" s="87" t="s">
        <v>3329</v>
      </c>
      <c r="C1401" s="88" t="s">
        <v>20</v>
      </c>
      <c r="D1401" s="88"/>
      <c r="E1401" s="88"/>
      <c r="F1401" s="88"/>
      <c r="G1401" s="87" t="s">
        <v>3330</v>
      </c>
      <c r="H1401" s="87" t="s">
        <v>112</v>
      </c>
      <c r="I1401" s="87" t="s">
        <v>139</v>
      </c>
      <c r="J1401" s="87" t="s">
        <v>1255</v>
      </c>
      <c r="K1401" s="87" t="s">
        <v>2424</v>
      </c>
      <c r="L1401" s="87" t="s">
        <v>549</v>
      </c>
      <c r="M1401" s="89">
        <v>343148</v>
      </c>
      <c r="N1401" s="89">
        <v>768474</v>
      </c>
      <c r="O1401" s="89">
        <v>466396</v>
      </c>
      <c r="P1401" s="90">
        <v>1578018</v>
      </c>
      <c r="R1401" s="91"/>
    </row>
    <row r="1402" spans="1:18" ht="20.100000000000001" customHeight="1" x14ac:dyDescent="0.25">
      <c r="A1402" s="87">
        <v>8233</v>
      </c>
      <c r="B1402" s="87" t="s">
        <v>3331</v>
      </c>
      <c r="C1402" s="88"/>
      <c r="D1402" s="88"/>
      <c r="E1402" s="88"/>
      <c r="F1402" s="88" t="s">
        <v>57</v>
      </c>
      <c r="G1402" s="87" t="s">
        <v>3332</v>
      </c>
      <c r="H1402" s="87" t="s">
        <v>653</v>
      </c>
      <c r="I1402" s="87" t="s">
        <v>392</v>
      </c>
      <c r="J1402" s="87" t="s">
        <v>558</v>
      </c>
      <c r="K1402" s="87" t="s">
        <v>549</v>
      </c>
      <c r="L1402" s="87" t="s">
        <v>549</v>
      </c>
      <c r="M1402" s="89">
        <v>29162</v>
      </c>
      <c r="N1402" s="89">
        <v>18312</v>
      </c>
      <c r="O1402" s="89">
        <v>23706</v>
      </c>
      <c r="P1402" s="90">
        <v>71180</v>
      </c>
      <c r="R1402" s="91"/>
    </row>
    <row r="1403" spans="1:18" ht="20.100000000000001" customHeight="1" x14ac:dyDescent="0.25">
      <c r="A1403" s="87">
        <v>8129</v>
      </c>
      <c r="B1403" s="87" t="s">
        <v>3333</v>
      </c>
      <c r="C1403" s="88"/>
      <c r="D1403" s="88"/>
      <c r="E1403" s="88"/>
      <c r="F1403" s="88" t="s">
        <v>57</v>
      </c>
      <c r="G1403" s="87" t="s">
        <v>3334</v>
      </c>
      <c r="H1403" s="87" t="s">
        <v>653</v>
      </c>
      <c r="I1403" s="87" t="s">
        <v>392</v>
      </c>
      <c r="J1403" s="87" t="s">
        <v>558</v>
      </c>
      <c r="K1403" s="87" t="s">
        <v>549</v>
      </c>
      <c r="L1403" s="87" t="s">
        <v>549</v>
      </c>
      <c r="M1403" s="89">
        <v>632</v>
      </c>
      <c r="N1403" s="89">
        <v>12</v>
      </c>
      <c r="O1403" s="89">
        <v>0</v>
      </c>
      <c r="P1403" s="90">
        <v>644</v>
      </c>
      <c r="R1403" s="91"/>
    </row>
    <row r="1404" spans="1:18" ht="20.100000000000001" customHeight="1" x14ac:dyDescent="0.25">
      <c r="A1404" s="87">
        <v>8201</v>
      </c>
      <c r="B1404" s="87" t="s">
        <v>3335</v>
      </c>
      <c r="C1404" s="88"/>
      <c r="D1404" s="88"/>
      <c r="E1404" s="88"/>
      <c r="F1404" s="88" t="s">
        <v>57</v>
      </c>
      <c r="G1404" s="87" t="s">
        <v>392</v>
      </c>
      <c r="H1404" s="87" t="s">
        <v>653</v>
      </c>
      <c r="I1404" s="87" t="s">
        <v>392</v>
      </c>
      <c r="J1404" s="87" t="s">
        <v>677</v>
      </c>
      <c r="K1404" s="87" t="s">
        <v>549</v>
      </c>
      <c r="L1404" s="87" t="s">
        <v>549</v>
      </c>
      <c r="M1404" s="89">
        <v>111880</v>
      </c>
      <c r="N1404" s="89">
        <v>295190</v>
      </c>
      <c r="O1404" s="89">
        <v>226360</v>
      </c>
      <c r="P1404" s="90">
        <v>633430</v>
      </c>
      <c r="R1404" s="91"/>
    </row>
    <row r="1405" spans="1:18" ht="20.100000000000001" customHeight="1" x14ac:dyDescent="0.25">
      <c r="A1405" s="87">
        <v>8257</v>
      </c>
      <c r="B1405" s="87" t="s">
        <v>3336</v>
      </c>
      <c r="C1405" s="88"/>
      <c r="D1405" s="88"/>
      <c r="E1405" s="88"/>
      <c r="F1405" s="88" t="s">
        <v>57</v>
      </c>
      <c r="G1405" s="87" t="s">
        <v>3337</v>
      </c>
      <c r="H1405" s="87" t="s">
        <v>653</v>
      </c>
      <c r="I1405" s="87" t="s">
        <v>392</v>
      </c>
      <c r="J1405" s="87" t="s">
        <v>558</v>
      </c>
      <c r="K1405" s="87" t="s">
        <v>549</v>
      </c>
      <c r="L1405" s="87" t="s">
        <v>549</v>
      </c>
      <c r="M1405" s="89">
        <v>19376</v>
      </c>
      <c r="N1405" s="89">
        <v>12756</v>
      </c>
      <c r="O1405" s="89">
        <v>15356</v>
      </c>
      <c r="P1405" s="90">
        <v>47488</v>
      </c>
      <c r="R1405" s="91"/>
    </row>
    <row r="1406" spans="1:18" ht="20.100000000000001" customHeight="1" x14ac:dyDescent="0.25">
      <c r="A1406" s="87">
        <v>8142</v>
      </c>
      <c r="B1406" s="87" t="s">
        <v>3338</v>
      </c>
      <c r="C1406" s="88"/>
      <c r="D1406" s="88"/>
      <c r="E1406" s="88"/>
      <c r="F1406" s="88" t="s">
        <v>57</v>
      </c>
      <c r="G1406" s="87" t="s">
        <v>3339</v>
      </c>
      <c r="H1406" s="87" t="s">
        <v>653</v>
      </c>
      <c r="I1406" s="87" t="s">
        <v>392</v>
      </c>
      <c r="J1406" s="87" t="s">
        <v>558</v>
      </c>
      <c r="K1406" s="87" t="s">
        <v>549</v>
      </c>
      <c r="L1406" s="87" t="s">
        <v>549</v>
      </c>
      <c r="M1406" s="89">
        <v>55626</v>
      </c>
      <c r="N1406" s="89">
        <v>42736</v>
      </c>
      <c r="O1406" s="89">
        <v>57836</v>
      </c>
      <c r="P1406" s="90">
        <v>156198</v>
      </c>
      <c r="R1406" s="91"/>
    </row>
    <row r="1407" spans="1:18" ht="20.100000000000001" customHeight="1" x14ac:dyDescent="0.25">
      <c r="A1407" s="87">
        <v>8261</v>
      </c>
      <c r="B1407" s="87" t="s">
        <v>3340</v>
      </c>
      <c r="C1407" s="88"/>
      <c r="D1407" s="88"/>
      <c r="E1407" s="88"/>
      <c r="F1407" s="88" t="s">
        <v>57</v>
      </c>
      <c r="G1407" s="87" t="s">
        <v>3341</v>
      </c>
      <c r="H1407" s="87" t="s">
        <v>653</v>
      </c>
      <c r="I1407" s="87" t="s">
        <v>392</v>
      </c>
      <c r="J1407" s="87" t="s">
        <v>558</v>
      </c>
      <c r="K1407" s="87" t="s">
        <v>549</v>
      </c>
      <c r="L1407" s="87" t="s">
        <v>549</v>
      </c>
      <c r="M1407" s="89">
        <v>3880</v>
      </c>
      <c r="N1407" s="89">
        <v>2664</v>
      </c>
      <c r="O1407" s="89">
        <v>1832</v>
      </c>
      <c r="P1407" s="90">
        <v>8376</v>
      </c>
      <c r="R1407" s="91"/>
    </row>
    <row r="1408" spans="1:18" ht="20.100000000000001" customHeight="1" x14ac:dyDescent="0.25">
      <c r="A1408" s="87">
        <v>8130</v>
      </c>
      <c r="B1408" s="87" t="s">
        <v>3342</v>
      </c>
      <c r="C1408" s="88"/>
      <c r="D1408" s="88"/>
      <c r="E1408" s="88"/>
      <c r="F1408" s="88" t="s">
        <v>57</v>
      </c>
      <c r="G1408" s="87" t="s">
        <v>3343</v>
      </c>
      <c r="H1408" s="87" t="s">
        <v>653</v>
      </c>
      <c r="I1408" s="87" t="s">
        <v>392</v>
      </c>
      <c r="J1408" s="87" t="s">
        <v>558</v>
      </c>
      <c r="K1408" s="87" t="s">
        <v>549</v>
      </c>
      <c r="L1408" s="87" t="s">
        <v>549</v>
      </c>
      <c r="M1408" s="89">
        <v>772</v>
      </c>
      <c r="N1408" s="89">
        <v>10</v>
      </c>
      <c r="O1408" s="89">
        <v>0</v>
      </c>
      <c r="P1408" s="90">
        <v>782</v>
      </c>
      <c r="R1408" s="91"/>
    </row>
    <row r="1409" spans="1:18" ht="20.100000000000001" customHeight="1" x14ac:dyDescent="0.25">
      <c r="A1409" s="87">
        <v>5090</v>
      </c>
      <c r="B1409" s="87" t="s">
        <v>3344</v>
      </c>
      <c r="C1409" s="88"/>
      <c r="D1409" s="88"/>
      <c r="E1409" s="88"/>
      <c r="F1409" s="88" t="s">
        <v>57</v>
      </c>
      <c r="G1409" s="87" t="s">
        <v>3345</v>
      </c>
      <c r="H1409" s="87" t="s">
        <v>106</v>
      </c>
      <c r="I1409" s="87" t="s">
        <v>344</v>
      </c>
      <c r="J1409" s="87" t="s">
        <v>605</v>
      </c>
      <c r="K1409" s="87" t="s">
        <v>549</v>
      </c>
      <c r="L1409" s="87" t="s">
        <v>549</v>
      </c>
      <c r="M1409" s="93">
        <v>27804</v>
      </c>
      <c r="N1409" s="93">
        <v>28800</v>
      </c>
      <c r="O1409" s="93">
        <v>45752</v>
      </c>
      <c r="P1409" s="94">
        <v>102356</v>
      </c>
      <c r="R1409" s="91"/>
    </row>
    <row r="1410" spans="1:18" ht="20.100000000000001" customHeight="1" x14ac:dyDescent="0.25">
      <c r="A1410" s="87">
        <v>5409</v>
      </c>
      <c r="B1410" s="87" t="s">
        <v>3346</v>
      </c>
      <c r="C1410" s="88"/>
      <c r="D1410" s="88"/>
      <c r="E1410" s="88"/>
      <c r="F1410" s="88" t="s">
        <v>57</v>
      </c>
      <c r="G1410" s="87" t="s">
        <v>3347</v>
      </c>
      <c r="H1410" s="87" t="s">
        <v>106</v>
      </c>
      <c r="I1410" s="87" t="s">
        <v>344</v>
      </c>
      <c r="J1410" s="87" t="s">
        <v>548</v>
      </c>
      <c r="K1410" s="87" t="s">
        <v>549</v>
      </c>
      <c r="L1410" s="87" t="s">
        <v>549</v>
      </c>
      <c r="M1410" s="89">
        <v>7096</v>
      </c>
      <c r="N1410" s="89">
        <v>12236</v>
      </c>
      <c r="O1410" s="89">
        <v>28740</v>
      </c>
      <c r="P1410" s="90">
        <v>48072</v>
      </c>
      <c r="R1410" s="91"/>
    </row>
    <row r="1411" spans="1:18" ht="20.100000000000001" customHeight="1" x14ac:dyDescent="0.25">
      <c r="A1411" s="87">
        <v>5102</v>
      </c>
      <c r="B1411" s="87" t="s">
        <v>3348</v>
      </c>
      <c r="C1411" s="88"/>
      <c r="D1411" s="88"/>
      <c r="E1411" s="88"/>
      <c r="F1411" s="88" t="s">
        <v>57</v>
      </c>
      <c r="G1411" s="87" t="s">
        <v>3349</v>
      </c>
      <c r="H1411" s="87" t="s">
        <v>106</v>
      </c>
      <c r="I1411" s="87" t="s">
        <v>344</v>
      </c>
      <c r="J1411" s="87" t="s">
        <v>605</v>
      </c>
      <c r="K1411" s="87" t="s">
        <v>549</v>
      </c>
      <c r="L1411" s="87" t="s">
        <v>549</v>
      </c>
      <c r="M1411" s="89">
        <v>26652</v>
      </c>
      <c r="N1411" s="89">
        <v>41808</v>
      </c>
      <c r="O1411" s="89">
        <v>160992</v>
      </c>
      <c r="P1411" s="90">
        <v>229452</v>
      </c>
      <c r="R1411" s="91"/>
    </row>
    <row r="1412" spans="1:18" ht="20.100000000000001" customHeight="1" x14ac:dyDescent="0.25">
      <c r="A1412" s="87">
        <v>5473</v>
      </c>
      <c r="B1412" s="87" t="s">
        <v>3350</v>
      </c>
      <c r="C1412" s="88"/>
      <c r="D1412" s="88"/>
      <c r="E1412" s="88"/>
      <c r="F1412" s="88" t="s">
        <v>57</v>
      </c>
      <c r="G1412" s="87" t="s">
        <v>3351</v>
      </c>
      <c r="H1412" s="87" t="s">
        <v>106</v>
      </c>
      <c r="I1412" s="87" t="s">
        <v>344</v>
      </c>
      <c r="J1412" s="87" t="s">
        <v>548</v>
      </c>
      <c r="K1412" s="87" t="s">
        <v>549</v>
      </c>
      <c r="L1412" s="87" t="s">
        <v>549</v>
      </c>
      <c r="M1412" s="89">
        <v>33108.181401740723</v>
      </c>
      <c r="N1412" s="89">
        <v>62718.401282638566</v>
      </c>
      <c r="O1412" s="89">
        <v>145517.15071003206</v>
      </c>
      <c r="P1412" s="90">
        <v>241343.73339441133</v>
      </c>
      <c r="R1412" s="91"/>
    </row>
    <row r="1413" spans="1:18" ht="20.100000000000001" customHeight="1" x14ac:dyDescent="0.25">
      <c r="A1413" s="87">
        <v>5359</v>
      </c>
      <c r="B1413" s="87" t="s">
        <v>3352</v>
      </c>
      <c r="C1413" s="88"/>
      <c r="D1413" s="88"/>
      <c r="E1413" s="88"/>
      <c r="F1413" s="88" t="s">
        <v>57</v>
      </c>
      <c r="G1413" s="87" t="s">
        <v>3353</v>
      </c>
      <c r="H1413" s="87" t="s">
        <v>106</v>
      </c>
      <c r="I1413" s="87" t="s">
        <v>344</v>
      </c>
      <c r="J1413" s="87" t="s">
        <v>548</v>
      </c>
      <c r="K1413" s="87" t="s">
        <v>549</v>
      </c>
      <c r="L1413" s="87" t="s">
        <v>549</v>
      </c>
      <c r="M1413" s="89">
        <v>34755.818598259277</v>
      </c>
      <c r="N1413" s="89">
        <v>65839.598717361427</v>
      </c>
      <c r="O1413" s="89">
        <v>152758.84928996794</v>
      </c>
      <c r="P1413" s="90">
        <v>253354.26660558867</v>
      </c>
      <c r="R1413" s="91"/>
    </row>
    <row r="1414" spans="1:18" ht="20.100000000000001" customHeight="1" x14ac:dyDescent="0.25">
      <c r="A1414" s="87">
        <v>5065</v>
      </c>
      <c r="B1414" s="87" t="s">
        <v>3354</v>
      </c>
      <c r="C1414" s="88"/>
      <c r="D1414" s="88"/>
      <c r="E1414" s="88"/>
      <c r="F1414" s="88" t="s">
        <v>57</v>
      </c>
      <c r="G1414" s="87" t="s">
        <v>3355</v>
      </c>
      <c r="H1414" s="87" t="s">
        <v>106</v>
      </c>
      <c r="I1414" s="87" t="s">
        <v>344</v>
      </c>
      <c r="J1414" s="87" t="s">
        <v>605</v>
      </c>
      <c r="K1414" s="87" t="s">
        <v>549</v>
      </c>
      <c r="L1414" s="87" t="s">
        <v>549</v>
      </c>
      <c r="M1414" s="89">
        <v>37292</v>
      </c>
      <c r="N1414" s="89">
        <v>47598</v>
      </c>
      <c r="O1414" s="89">
        <v>97594</v>
      </c>
      <c r="P1414" s="90">
        <v>182484</v>
      </c>
      <c r="R1414" s="91"/>
    </row>
    <row r="1415" spans="1:18" ht="20.100000000000001" customHeight="1" x14ac:dyDescent="0.25">
      <c r="A1415" s="87">
        <v>5417</v>
      </c>
      <c r="B1415" s="87" t="s">
        <v>3356</v>
      </c>
      <c r="C1415" s="88"/>
      <c r="D1415" s="88"/>
      <c r="E1415" s="88"/>
      <c r="F1415" s="88" t="s">
        <v>57</v>
      </c>
      <c r="G1415" s="87" t="s">
        <v>3357</v>
      </c>
      <c r="H1415" s="87" t="s">
        <v>106</v>
      </c>
      <c r="I1415" s="87" t="s">
        <v>344</v>
      </c>
      <c r="J1415" s="87" t="s">
        <v>548</v>
      </c>
      <c r="K1415" s="87" t="s">
        <v>549</v>
      </c>
      <c r="L1415" s="87" t="s">
        <v>549</v>
      </c>
      <c r="M1415" s="89">
        <v>5376</v>
      </c>
      <c r="N1415" s="89">
        <v>20136</v>
      </c>
      <c r="O1415" s="89">
        <v>10288</v>
      </c>
      <c r="P1415" s="90">
        <v>35800</v>
      </c>
      <c r="R1415" s="91"/>
    </row>
    <row r="1416" spans="1:18" ht="20.100000000000001" customHeight="1" x14ac:dyDescent="0.25">
      <c r="A1416" s="87">
        <v>5079</v>
      </c>
      <c r="B1416" s="87" t="s">
        <v>3358</v>
      </c>
      <c r="C1416" s="88"/>
      <c r="D1416" s="88"/>
      <c r="E1416" s="88"/>
      <c r="F1416" s="88" t="s">
        <v>57</v>
      </c>
      <c r="G1416" s="87" t="s">
        <v>3359</v>
      </c>
      <c r="H1416" s="87" t="s">
        <v>106</v>
      </c>
      <c r="I1416" s="87" t="s">
        <v>344</v>
      </c>
      <c r="J1416" s="87" t="s">
        <v>605</v>
      </c>
      <c r="K1416" s="87" t="s">
        <v>549</v>
      </c>
      <c r="L1416" s="87" t="s">
        <v>549</v>
      </c>
      <c r="M1416" s="89">
        <v>6084</v>
      </c>
      <c r="N1416" s="89">
        <v>5280</v>
      </c>
      <c r="O1416" s="89">
        <v>14076</v>
      </c>
      <c r="P1416" s="90">
        <v>25440</v>
      </c>
      <c r="R1416" s="91"/>
    </row>
    <row r="1417" spans="1:18" ht="20.100000000000001" customHeight="1" x14ac:dyDescent="0.25">
      <c r="A1417" s="87">
        <v>5294</v>
      </c>
      <c r="B1417" s="87" t="s">
        <v>3360</v>
      </c>
      <c r="C1417" s="88"/>
      <c r="D1417" s="88"/>
      <c r="E1417" s="88"/>
      <c r="F1417" s="88" t="s">
        <v>57</v>
      </c>
      <c r="G1417" s="87" t="s">
        <v>3361</v>
      </c>
      <c r="H1417" s="87" t="s">
        <v>106</v>
      </c>
      <c r="I1417" s="87" t="s">
        <v>344</v>
      </c>
      <c r="J1417" s="87" t="s">
        <v>548</v>
      </c>
      <c r="K1417" s="87" t="s">
        <v>549</v>
      </c>
      <c r="L1417" s="87" t="s">
        <v>549</v>
      </c>
      <c r="M1417" s="89">
        <v>6750</v>
      </c>
      <c r="N1417" s="89">
        <v>11378</v>
      </c>
      <c r="O1417" s="89">
        <v>26230</v>
      </c>
      <c r="P1417" s="90">
        <v>44358</v>
      </c>
      <c r="R1417" s="91"/>
    </row>
    <row r="1418" spans="1:18" ht="20.100000000000001" customHeight="1" x14ac:dyDescent="0.25">
      <c r="A1418" s="87">
        <v>5071</v>
      </c>
      <c r="B1418" s="87" t="s">
        <v>3362</v>
      </c>
      <c r="C1418" s="88"/>
      <c r="D1418" s="88"/>
      <c r="E1418" s="88"/>
      <c r="F1418" s="88" t="s">
        <v>57</v>
      </c>
      <c r="G1418" s="87" t="s">
        <v>3363</v>
      </c>
      <c r="H1418" s="87" t="s">
        <v>106</v>
      </c>
      <c r="I1418" s="87" t="s">
        <v>344</v>
      </c>
      <c r="J1418" s="87" t="s">
        <v>605</v>
      </c>
      <c r="K1418" s="87" t="s">
        <v>549</v>
      </c>
      <c r="L1418" s="87" t="s">
        <v>549</v>
      </c>
      <c r="M1418" s="89">
        <v>83408</v>
      </c>
      <c r="N1418" s="89">
        <v>163904</v>
      </c>
      <c r="O1418" s="89">
        <v>160814</v>
      </c>
      <c r="P1418" s="90">
        <v>408126</v>
      </c>
      <c r="R1418" s="91"/>
    </row>
    <row r="1419" spans="1:18" ht="20.100000000000001" customHeight="1" x14ac:dyDescent="0.25">
      <c r="A1419" s="87">
        <v>5477</v>
      </c>
      <c r="B1419" s="87" t="s">
        <v>3364</v>
      </c>
      <c r="C1419" s="88"/>
      <c r="D1419" s="88"/>
      <c r="E1419" s="88"/>
      <c r="F1419" s="88" t="s">
        <v>57</v>
      </c>
      <c r="G1419" s="87" t="s">
        <v>3365</v>
      </c>
      <c r="H1419" s="87" t="s">
        <v>106</v>
      </c>
      <c r="I1419" s="87" t="s">
        <v>344</v>
      </c>
      <c r="J1419" s="87" t="s">
        <v>548</v>
      </c>
      <c r="K1419" s="87" t="s">
        <v>549</v>
      </c>
      <c r="L1419" s="87" t="s">
        <v>549</v>
      </c>
      <c r="M1419" s="89">
        <v>6516</v>
      </c>
      <c r="N1419" s="89">
        <v>10844</v>
      </c>
      <c r="O1419" s="89">
        <v>14534</v>
      </c>
      <c r="P1419" s="90">
        <v>31894</v>
      </c>
      <c r="R1419" s="91"/>
    </row>
    <row r="1420" spans="1:18" ht="20.100000000000001" customHeight="1" x14ac:dyDescent="0.25">
      <c r="A1420" s="87">
        <v>5124</v>
      </c>
      <c r="B1420" s="87" t="s">
        <v>3366</v>
      </c>
      <c r="C1420" s="88"/>
      <c r="D1420" s="88"/>
      <c r="E1420" s="88"/>
      <c r="F1420" s="88" t="s">
        <v>57</v>
      </c>
      <c r="G1420" s="87" t="s">
        <v>344</v>
      </c>
      <c r="H1420" s="87" t="s">
        <v>106</v>
      </c>
      <c r="I1420" s="87" t="s">
        <v>344</v>
      </c>
      <c r="J1420" s="87" t="s">
        <v>605</v>
      </c>
      <c r="K1420" s="87" t="s">
        <v>549</v>
      </c>
      <c r="L1420" s="87" t="s">
        <v>549</v>
      </c>
      <c r="M1420" s="89">
        <v>669482</v>
      </c>
      <c r="N1420" s="89">
        <v>1347160</v>
      </c>
      <c r="O1420" s="89">
        <v>2143468</v>
      </c>
      <c r="P1420" s="90">
        <v>4160110</v>
      </c>
      <c r="R1420" s="91"/>
    </row>
    <row r="1421" spans="1:18" ht="20.100000000000001" customHeight="1" x14ac:dyDescent="0.25">
      <c r="A1421" s="87">
        <v>5074</v>
      </c>
      <c r="B1421" s="87" t="s">
        <v>3367</v>
      </c>
      <c r="C1421" s="88"/>
      <c r="D1421" s="88"/>
      <c r="E1421" s="88"/>
      <c r="F1421" s="88" t="s">
        <v>57</v>
      </c>
      <c r="G1421" s="87" t="s">
        <v>3368</v>
      </c>
      <c r="H1421" s="87" t="s">
        <v>106</v>
      </c>
      <c r="I1421" s="87" t="s">
        <v>344</v>
      </c>
      <c r="J1421" s="87" t="s">
        <v>605</v>
      </c>
      <c r="K1421" s="87" t="s">
        <v>549</v>
      </c>
      <c r="L1421" s="87" t="s">
        <v>549</v>
      </c>
      <c r="M1421" s="89">
        <v>8662</v>
      </c>
      <c r="N1421" s="89">
        <v>19990</v>
      </c>
      <c r="O1421" s="89">
        <v>15642</v>
      </c>
      <c r="P1421" s="90">
        <v>44294</v>
      </c>
      <c r="R1421" s="91"/>
    </row>
    <row r="1422" spans="1:18" ht="20.100000000000001" customHeight="1" x14ac:dyDescent="0.25">
      <c r="A1422" s="87">
        <v>5075</v>
      </c>
      <c r="B1422" s="87" t="s">
        <v>3369</v>
      </c>
      <c r="C1422" s="88"/>
      <c r="D1422" s="88"/>
      <c r="E1422" s="88"/>
      <c r="F1422" s="88" t="s">
        <v>57</v>
      </c>
      <c r="G1422" s="87" t="s">
        <v>3370</v>
      </c>
      <c r="H1422" s="87" t="s">
        <v>106</v>
      </c>
      <c r="I1422" s="87" t="s">
        <v>344</v>
      </c>
      <c r="J1422" s="87" t="s">
        <v>605</v>
      </c>
      <c r="K1422" s="87" t="s">
        <v>549</v>
      </c>
      <c r="L1422" s="87" t="s">
        <v>549</v>
      </c>
      <c r="M1422" s="89">
        <v>331072</v>
      </c>
      <c r="N1422" s="89">
        <v>543004</v>
      </c>
      <c r="O1422" s="89">
        <v>483812</v>
      </c>
      <c r="P1422" s="90">
        <v>1357888</v>
      </c>
      <c r="R1422" s="91"/>
    </row>
    <row r="1423" spans="1:18" ht="20.100000000000001" customHeight="1" x14ac:dyDescent="0.25">
      <c r="A1423" s="87">
        <v>6664</v>
      </c>
      <c r="B1423" s="87" t="s">
        <v>3371</v>
      </c>
      <c r="C1423" s="88" t="s">
        <v>20</v>
      </c>
      <c r="D1423" s="88"/>
      <c r="E1423" s="88"/>
      <c r="F1423" s="88"/>
      <c r="G1423" s="87" t="s">
        <v>3372</v>
      </c>
      <c r="H1423" s="87" t="s">
        <v>653</v>
      </c>
      <c r="I1423" s="87" t="s">
        <v>167</v>
      </c>
      <c r="J1423" s="87" t="s">
        <v>558</v>
      </c>
      <c r="K1423" s="87" t="s">
        <v>654</v>
      </c>
      <c r="L1423" s="87" t="s">
        <v>549</v>
      </c>
      <c r="M1423" s="89">
        <v>156430</v>
      </c>
      <c r="N1423" s="89">
        <v>82370</v>
      </c>
      <c r="O1423" s="89">
        <v>104478</v>
      </c>
      <c r="P1423" s="90">
        <v>343278</v>
      </c>
      <c r="R1423" s="91"/>
    </row>
    <row r="1424" spans="1:18" ht="20.100000000000001" customHeight="1" x14ac:dyDescent="0.25">
      <c r="A1424" s="87">
        <v>6729</v>
      </c>
      <c r="B1424" s="87" t="s">
        <v>3373</v>
      </c>
      <c r="C1424" s="88" t="s">
        <v>20</v>
      </c>
      <c r="D1424" s="88"/>
      <c r="E1424" s="88"/>
      <c r="F1424" s="88"/>
      <c r="G1424" s="87" t="s">
        <v>3374</v>
      </c>
      <c r="H1424" s="87" t="s">
        <v>653</v>
      </c>
      <c r="I1424" s="87" t="s">
        <v>167</v>
      </c>
      <c r="J1424" s="87" t="s">
        <v>558</v>
      </c>
      <c r="K1424" s="87" t="s">
        <v>654</v>
      </c>
      <c r="L1424" s="87" t="s">
        <v>549</v>
      </c>
      <c r="M1424" s="89">
        <v>6024</v>
      </c>
      <c r="N1424" s="89">
        <v>3288</v>
      </c>
      <c r="O1424" s="89">
        <v>4782</v>
      </c>
      <c r="P1424" s="90">
        <v>14094</v>
      </c>
      <c r="R1424" s="91"/>
    </row>
    <row r="1425" spans="1:18" ht="20.100000000000001" customHeight="1" x14ac:dyDescent="0.25">
      <c r="A1425" s="87">
        <v>6690</v>
      </c>
      <c r="B1425" s="87" t="s">
        <v>3375</v>
      </c>
      <c r="C1425" s="88" t="s">
        <v>20</v>
      </c>
      <c r="D1425" s="88"/>
      <c r="E1425" s="88"/>
      <c r="F1425" s="88"/>
      <c r="G1425" s="87" t="s">
        <v>3376</v>
      </c>
      <c r="H1425" s="87" t="s">
        <v>653</v>
      </c>
      <c r="I1425" s="87" t="s">
        <v>167</v>
      </c>
      <c r="J1425" s="87" t="s">
        <v>558</v>
      </c>
      <c r="K1425" s="87" t="s">
        <v>654</v>
      </c>
      <c r="L1425" s="87" t="s">
        <v>549</v>
      </c>
      <c r="M1425" s="89">
        <v>79694</v>
      </c>
      <c r="N1425" s="89">
        <v>54356</v>
      </c>
      <c r="O1425" s="89">
        <v>30830</v>
      </c>
      <c r="P1425" s="90">
        <v>164880</v>
      </c>
      <c r="R1425" s="91"/>
    </row>
    <row r="1426" spans="1:18" ht="20.100000000000001" customHeight="1" x14ac:dyDescent="0.25">
      <c r="A1426" s="87">
        <v>6663</v>
      </c>
      <c r="B1426" s="87" t="s">
        <v>3377</v>
      </c>
      <c r="C1426" s="88" t="s">
        <v>20</v>
      </c>
      <c r="D1426" s="88"/>
      <c r="E1426" s="88"/>
      <c r="F1426" s="88"/>
      <c r="G1426" s="87" t="s">
        <v>3378</v>
      </c>
      <c r="H1426" s="87" t="s">
        <v>653</v>
      </c>
      <c r="I1426" s="87" t="s">
        <v>167</v>
      </c>
      <c r="J1426" s="87" t="s">
        <v>558</v>
      </c>
      <c r="K1426" s="87" t="s">
        <v>654</v>
      </c>
      <c r="L1426" s="87" t="s">
        <v>549</v>
      </c>
      <c r="M1426" s="89">
        <v>665934</v>
      </c>
      <c r="N1426" s="89">
        <v>896704</v>
      </c>
      <c r="O1426" s="89">
        <v>452534</v>
      </c>
      <c r="P1426" s="90">
        <v>2015172</v>
      </c>
      <c r="R1426" s="91"/>
    </row>
    <row r="1427" spans="1:18" ht="20.100000000000001" customHeight="1" x14ac:dyDescent="0.25">
      <c r="A1427" s="87">
        <v>6691</v>
      </c>
      <c r="B1427" s="87" t="s">
        <v>3379</v>
      </c>
      <c r="C1427" s="88" t="s">
        <v>20</v>
      </c>
      <c r="D1427" s="88"/>
      <c r="E1427" s="88"/>
      <c r="F1427" s="88"/>
      <c r="G1427" s="87" t="s">
        <v>167</v>
      </c>
      <c r="H1427" s="87" t="s">
        <v>653</v>
      </c>
      <c r="I1427" s="87" t="s">
        <v>167</v>
      </c>
      <c r="J1427" s="87" t="s">
        <v>571</v>
      </c>
      <c r="K1427" s="87" t="s">
        <v>654</v>
      </c>
      <c r="L1427" s="87" t="s">
        <v>549</v>
      </c>
      <c r="M1427" s="89">
        <v>2757168</v>
      </c>
      <c r="N1427" s="89">
        <v>5238726</v>
      </c>
      <c r="O1427" s="89">
        <v>1542158</v>
      </c>
      <c r="P1427" s="90">
        <v>9538052</v>
      </c>
      <c r="R1427" s="91"/>
    </row>
    <row r="1428" spans="1:18" ht="20.100000000000001" customHeight="1" x14ac:dyDescent="0.25">
      <c r="A1428" s="87">
        <v>6732</v>
      </c>
      <c r="B1428" s="87" t="s">
        <v>3380</v>
      </c>
      <c r="C1428" s="88" t="s">
        <v>20</v>
      </c>
      <c r="D1428" s="88"/>
      <c r="E1428" s="88"/>
      <c r="F1428" s="88"/>
      <c r="G1428" s="87" t="s">
        <v>3381</v>
      </c>
      <c r="H1428" s="87" t="s">
        <v>653</v>
      </c>
      <c r="I1428" s="87" t="s">
        <v>167</v>
      </c>
      <c r="J1428" s="87" t="s">
        <v>558</v>
      </c>
      <c r="K1428" s="87" t="s">
        <v>654</v>
      </c>
      <c r="L1428" s="87" t="s">
        <v>549</v>
      </c>
      <c r="M1428" s="89">
        <v>13950</v>
      </c>
      <c r="N1428" s="89">
        <v>9280</v>
      </c>
      <c r="O1428" s="89">
        <v>10292</v>
      </c>
      <c r="P1428" s="90">
        <v>33522</v>
      </c>
      <c r="R1428" s="91"/>
    </row>
    <row r="1429" spans="1:18" ht="20.100000000000001" customHeight="1" x14ac:dyDescent="0.25">
      <c r="A1429" s="87">
        <v>5035</v>
      </c>
      <c r="B1429" s="87" t="s">
        <v>3382</v>
      </c>
      <c r="C1429" s="88"/>
      <c r="D1429" s="88"/>
      <c r="E1429" s="88" t="s">
        <v>601</v>
      </c>
      <c r="F1429" s="88" t="s">
        <v>57</v>
      </c>
      <c r="G1429" s="87" t="s">
        <v>3383</v>
      </c>
      <c r="H1429" s="87" t="s">
        <v>106</v>
      </c>
      <c r="I1429" s="87" t="s">
        <v>295</v>
      </c>
      <c r="J1429" s="87" t="s">
        <v>605</v>
      </c>
      <c r="K1429" s="87" t="s">
        <v>549</v>
      </c>
      <c r="L1429" s="87" t="s">
        <v>549</v>
      </c>
      <c r="M1429" s="89">
        <v>148548</v>
      </c>
      <c r="N1429" s="89">
        <v>443966</v>
      </c>
      <c r="O1429" s="89">
        <v>428522</v>
      </c>
      <c r="P1429" s="90">
        <v>1021036</v>
      </c>
      <c r="R1429" s="91"/>
    </row>
    <row r="1430" spans="1:18" ht="20.100000000000001" customHeight="1" x14ac:dyDescent="0.25">
      <c r="A1430" s="87">
        <v>5027</v>
      </c>
      <c r="B1430" s="87" t="s">
        <v>3384</v>
      </c>
      <c r="C1430" s="88"/>
      <c r="D1430" s="88"/>
      <c r="E1430" s="88" t="s">
        <v>601</v>
      </c>
      <c r="F1430" s="88" t="s">
        <v>57</v>
      </c>
      <c r="G1430" s="87" t="s">
        <v>3385</v>
      </c>
      <c r="H1430" s="87" t="s">
        <v>106</v>
      </c>
      <c r="I1430" s="87" t="s">
        <v>295</v>
      </c>
      <c r="J1430" s="87" t="s">
        <v>605</v>
      </c>
      <c r="K1430" s="87" t="s">
        <v>549</v>
      </c>
      <c r="L1430" s="87" t="s">
        <v>549</v>
      </c>
      <c r="M1430" s="89">
        <v>74556</v>
      </c>
      <c r="N1430" s="89">
        <v>250054</v>
      </c>
      <c r="O1430" s="89">
        <v>228082</v>
      </c>
      <c r="P1430" s="90">
        <v>552692</v>
      </c>
      <c r="R1430" s="91"/>
    </row>
    <row r="1431" spans="1:18" ht="20.100000000000001" customHeight="1" x14ac:dyDescent="0.25">
      <c r="A1431" s="87">
        <v>5025</v>
      </c>
      <c r="B1431" s="87" t="s">
        <v>3386</v>
      </c>
      <c r="C1431" s="88"/>
      <c r="D1431" s="88"/>
      <c r="E1431" s="88" t="s">
        <v>601</v>
      </c>
      <c r="F1431" s="88" t="s">
        <v>57</v>
      </c>
      <c r="G1431" s="87" t="s">
        <v>3387</v>
      </c>
      <c r="H1431" s="87" t="s">
        <v>106</v>
      </c>
      <c r="I1431" s="87" t="s">
        <v>295</v>
      </c>
      <c r="J1431" s="87" t="s">
        <v>605</v>
      </c>
      <c r="K1431" s="87" t="s">
        <v>549</v>
      </c>
      <c r="L1431" s="87" t="s">
        <v>549</v>
      </c>
      <c r="M1431" s="89">
        <v>14768</v>
      </c>
      <c r="N1431" s="89">
        <v>41394</v>
      </c>
      <c r="O1431" s="89">
        <v>37294</v>
      </c>
      <c r="P1431" s="90">
        <v>93456</v>
      </c>
      <c r="R1431" s="91"/>
    </row>
    <row r="1432" spans="1:18" ht="20.100000000000001" customHeight="1" x14ac:dyDescent="0.25">
      <c r="A1432" s="87">
        <v>5030</v>
      </c>
      <c r="B1432" s="87" t="s">
        <v>3388</v>
      </c>
      <c r="C1432" s="88"/>
      <c r="D1432" s="88"/>
      <c r="E1432" s="88" t="s">
        <v>601</v>
      </c>
      <c r="F1432" s="88" t="s">
        <v>57</v>
      </c>
      <c r="G1432" s="87" t="s">
        <v>3389</v>
      </c>
      <c r="H1432" s="87" t="s">
        <v>106</v>
      </c>
      <c r="I1432" s="87" t="s">
        <v>295</v>
      </c>
      <c r="J1432" s="87" t="s">
        <v>605</v>
      </c>
      <c r="K1432" s="87" t="s">
        <v>549</v>
      </c>
      <c r="L1432" s="87" t="s">
        <v>549</v>
      </c>
      <c r="M1432" s="89">
        <v>10532</v>
      </c>
      <c r="N1432" s="89">
        <v>19672</v>
      </c>
      <c r="O1432" s="89">
        <v>33828</v>
      </c>
      <c r="P1432" s="90">
        <v>64032</v>
      </c>
      <c r="R1432" s="91"/>
    </row>
    <row r="1433" spans="1:18" ht="20.100000000000001" customHeight="1" x14ac:dyDescent="0.25">
      <c r="A1433" s="87">
        <v>4614</v>
      </c>
      <c r="B1433" s="87" t="s">
        <v>3390</v>
      </c>
      <c r="C1433" s="88"/>
      <c r="D1433" s="88"/>
      <c r="E1433" s="88"/>
      <c r="F1433" s="88" t="s">
        <v>57</v>
      </c>
      <c r="G1433" s="87" t="s">
        <v>3391</v>
      </c>
      <c r="H1433" s="87" t="s">
        <v>137</v>
      </c>
      <c r="I1433" s="87" t="s">
        <v>342</v>
      </c>
      <c r="J1433" s="87" t="s">
        <v>623</v>
      </c>
      <c r="K1433" s="87" t="s">
        <v>549</v>
      </c>
      <c r="L1433" s="87" t="s">
        <v>549</v>
      </c>
      <c r="M1433" s="89">
        <v>27124</v>
      </c>
      <c r="N1433" s="89">
        <v>34088</v>
      </c>
      <c r="O1433" s="89">
        <v>38168</v>
      </c>
      <c r="P1433" s="90">
        <v>99380</v>
      </c>
      <c r="R1433" s="91"/>
    </row>
    <row r="1434" spans="1:18" ht="20.100000000000001" customHeight="1" x14ac:dyDescent="0.25">
      <c r="A1434" s="87">
        <v>4175</v>
      </c>
      <c r="B1434" s="87" t="s">
        <v>3392</v>
      </c>
      <c r="C1434" s="88"/>
      <c r="D1434" s="88"/>
      <c r="E1434" s="88"/>
      <c r="F1434" s="88" t="s">
        <v>57</v>
      </c>
      <c r="G1434" s="87" t="s">
        <v>3393</v>
      </c>
      <c r="H1434" s="87" t="s">
        <v>137</v>
      </c>
      <c r="I1434" s="87" t="s">
        <v>342</v>
      </c>
      <c r="J1434" s="87" t="s">
        <v>1236</v>
      </c>
      <c r="K1434" s="87" t="s">
        <v>549</v>
      </c>
      <c r="L1434" s="87" t="s">
        <v>549</v>
      </c>
      <c r="M1434" s="89">
        <v>560</v>
      </c>
      <c r="N1434" s="89">
        <v>222</v>
      </c>
      <c r="O1434" s="89">
        <v>0</v>
      </c>
      <c r="P1434" s="90">
        <v>782</v>
      </c>
      <c r="R1434" s="91"/>
    </row>
    <row r="1435" spans="1:18" ht="20.100000000000001" customHeight="1" x14ac:dyDescent="0.25">
      <c r="A1435" s="87">
        <v>4182</v>
      </c>
      <c r="B1435" s="87" t="s">
        <v>3394</v>
      </c>
      <c r="C1435" s="88"/>
      <c r="D1435" s="88"/>
      <c r="E1435" s="88"/>
      <c r="F1435" s="88" t="s">
        <v>57</v>
      </c>
      <c r="G1435" s="87" t="s">
        <v>3395</v>
      </c>
      <c r="H1435" s="87" t="s">
        <v>137</v>
      </c>
      <c r="I1435" s="87" t="s">
        <v>342</v>
      </c>
      <c r="J1435" s="87" t="s">
        <v>1236</v>
      </c>
      <c r="K1435" s="87" t="s">
        <v>549</v>
      </c>
      <c r="L1435" s="87" t="s">
        <v>549</v>
      </c>
      <c r="M1435" s="89">
        <v>2740</v>
      </c>
      <c r="N1435" s="89">
        <v>852</v>
      </c>
      <c r="O1435" s="89">
        <v>1924</v>
      </c>
      <c r="P1435" s="90">
        <v>5516</v>
      </c>
      <c r="R1435" s="91"/>
    </row>
    <row r="1436" spans="1:18" ht="20.100000000000001" customHeight="1" x14ac:dyDescent="0.25">
      <c r="A1436" s="87">
        <v>4365</v>
      </c>
      <c r="B1436" s="87" t="s">
        <v>3396</v>
      </c>
      <c r="C1436" s="88"/>
      <c r="D1436" s="88"/>
      <c r="E1436" s="88"/>
      <c r="F1436" s="88" t="s">
        <v>57</v>
      </c>
      <c r="G1436" s="87" t="s">
        <v>3397</v>
      </c>
      <c r="H1436" s="87" t="s">
        <v>137</v>
      </c>
      <c r="I1436" s="87" t="s">
        <v>342</v>
      </c>
      <c r="J1436" s="87" t="s">
        <v>1236</v>
      </c>
      <c r="K1436" s="87" t="s">
        <v>549</v>
      </c>
      <c r="L1436" s="87" t="s">
        <v>549</v>
      </c>
      <c r="M1436" s="89">
        <v>67524</v>
      </c>
      <c r="N1436" s="89">
        <v>30518</v>
      </c>
      <c r="O1436" s="89">
        <v>34310</v>
      </c>
      <c r="P1436" s="90">
        <v>132352</v>
      </c>
      <c r="R1436" s="91"/>
    </row>
    <row r="1437" spans="1:18" ht="20.100000000000001" customHeight="1" x14ac:dyDescent="0.25">
      <c r="A1437" s="87">
        <v>4617</v>
      </c>
      <c r="B1437" s="87" t="s">
        <v>3398</v>
      </c>
      <c r="C1437" s="88"/>
      <c r="D1437" s="88"/>
      <c r="E1437" s="88"/>
      <c r="F1437" s="88" t="s">
        <v>57</v>
      </c>
      <c r="G1437" s="87" t="s">
        <v>3399</v>
      </c>
      <c r="H1437" s="87" t="s">
        <v>137</v>
      </c>
      <c r="I1437" s="87" t="s">
        <v>342</v>
      </c>
      <c r="J1437" s="87" t="s">
        <v>623</v>
      </c>
      <c r="K1437" s="87" t="s">
        <v>549</v>
      </c>
      <c r="L1437" s="87" t="s">
        <v>549</v>
      </c>
      <c r="M1437" s="89">
        <v>25056</v>
      </c>
      <c r="N1437" s="89">
        <v>47950</v>
      </c>
      <c r="O1437" s="89">
        <v>11378</v>
      </c>
      <c r="P1437" s="90">
        <v>84384</v>
      </c>
      <c r="R1437" s="91"/>
    </row>
    <row r="1438" spans="1:18" ht="20.100000000000001" customHeight="1" x14ac:dyDescent="0.25">
      <c r="A1438" s="87">
        <v>3634</v>
      </c>
      <c r="B1438" s="87" t="s">
        <v>3400</v>
      </c>
      <c r="C1438" s="88"/>
      <c r="D1438" s="88"/>
      <c r="E1438" s="88"/>
      <c r="F1438" s="88" t="s">
        <v>57</v>
      </c>
      <c r="G1438" s="87" t="s">
        <v>3401</v>
      </c>
      <c r="H1438" s="87" t="s">
        <v>137</v>
      </c>
      <c r="I1438" s="87" t="s">
        <v>342</v>
      </c>
      <c r="J1438" s="87" t="s">
        <v>1236</v>
      </c>
      <c r="K1438" s="87" t="s">
        <v>549</v>
      </c>
      <c r="L1438" s="87" t="s">
        <v>549</v>
      </c>
      <c r="M1438" s="89">
        <v>52036</v>
      </c>
      <c r="N1438" s="89">
        <v>29018</v>
      </c>
      <c r="O1438" s="89">
        <v>19860</v>
      </c>
      <c r="P1438" s="90">
        <v>100914</v>
      </c>
      <c r="R1438" s="91"/>
    </row>
    <row r="1439" spans="1:18" ht="20.100000000000001" customHeight="1" x14ac:dyDescent="0.25">
      <c r="A1439" s="87">
        <v>4457</v>
      </c>
      <c r="B1439" s="87" t="s">
        <v>3402</v>
      </c>
      <c r="C1439" s="88"/>
      <c r="D1439" s="88"/>
      <c r="E1439" s="88"/>
      <c r="F1439" s="88" t="s">
        <v>57</v>
      </c>
      <c r="G1439" s="87" t="s">
        <v>3403</v>
      </c>
      <c r="H1439" s="87" t="s">
        <v>137</v>
      </c>
      <c r="I1439" s="87" t="s">
        <v>342</v>
      </c>
      <c r="J1439" s="87" t="s">
        <v>1236</v>
      </c>
      <c r="K1439" s="87" t="s">
        <v>549</v>
      </c>
      <c r="L1439" s="87" t="s">
        <v>549</v>
      </c>
      <c r="M1439" s="89">
        <v>116196</v>
      </c>
      <c r="N1439" s="89">
        <v>82436</v>
      </c>
      <c r="O1439" s="89">
        <v>22506</v>
      </c>
      <c r="P1439" s="90">
        <v>221138</v>
      </c>
      <c r="R1439" s="91"/>
    </row>
    <row r="1440" spans="1:18" ht="20.100000000000001" customHeight="1" x14ac:dyDescent="0.25">
      <c r="A1440" s="87">
        <v>4189</v>
      </c>
      <c r="B1440" s="87" t="s">
        <v>3404</v>
      </c>
      <c r="C1440" s="88"/>
      <c r="D1440" s="88"/>
      <c r="E1440" s="88"/>
      <c r="F1440" s="88" t="s">
        <v>57</v>
      </c>
      <c r="G1440" s="87" t="s">
        <v>3405</v>
      </c>
      <c r="H1440" s="87" t="s">
        <v>137</v>
      </c>
      <c r="I1440" s="87" t="s">
        <v>342</v>
      </c>
      <c r="J1440" s="87" t="s">
        <v>1236</v>
      </c>
      <c r="K1440" s="87" t="s">
        <v>549</v>
      </c>
      <c r="L1440" s="87" t="s">
        <v>549</v>
      </c>
      <c r="M1440" s="89">
        <v>650</v>
      </c>
      <c r="N1440" s="89">
        <v>202</v>
      </c>
      <c r="O1440" s="89">
        <v>480</v>
      </c>
      <c r="P1440" s="90">
        <v>1332</v>
      </c>
      <c r="R1440" s="91"/>
    </row>
    <row r="1441" spans="1:18" ht="20.100000000000001" customHeight="1" x14ac:dyDescent="0.25">
      <c r="A1441" s="87">
        <v>4206</v>
      </c>
      <c r="B1441" s="87" t="s">
        <v>3406</v>
      </c>
      <c r="C1441" s="88"/>
      <c r="D1441" s="88"/>
      <c r="E1441" s="88"/>
      <c r="F1441" s="88" t="s">
        <v>57</v>
      </c>
      <c r="G1441" s="87" t="s">
        <v>3407</v>
      </c>
      <c r="H1441" s="87" t="s">
        <v>137</v>
      </c>
      <c r="I1441" s="87" t="s">
        <v>342</v>
      </c>
      <c r="J1441" s="87" t="s">
        <v>1236</v>
      </c>
      <c r="K1441" s="87" t="s">
        <v>549</v>
      </c>
      <c r="L1441" s="87" t="s">
        <v>549</v>
      </c>
      <c r="M1441" s="89">
        <v>11716</v>
      </c>
      <c r="N1441" s="89">
        <v>8998</v>
      </c>
      <c r="O1441" s="89">
        <v>0</v>
      </c>
      <c r="P1441" s="90">
        <v>20714</v>
      </c>
      <c r="R1441" s="91"/>
    </row>
    <row r="1442" spans="1:18" ht="20.100000000000001" customHeight="1" x14ac:dyDescent="0.25">
      <c r="A1442" s="87">
        <v>3635</v>
      </c>
      <c r="B1442" s="87" t="s">
        <v>3408</v>
      </c>
      <c r="C1442" s="88"/>
      <c r="D1442" s="88"/>
      <c r="E1442" s="88"/>
      <c r="F1442" s="88" t="s">
        <v>57</v>
      </c>
      <c r="G1442" s="87" t="s">
        <v>3409</v>
      </c>
      <c r="H1442" s="87" t="s">
        <v>137</v>
      </c>
      <c r="I1442" s="87" t="s">
        <v>342</v>
      </c>
      <c r="J1442" s="87" t="s">
        <v>1236</v>
      </c>
      <c r="K1442" s="87" t="s">
        <v>549</v>
      </c>
      <c r="L1442" s="87" t="s">
        <v>549</v>
      </c>
      <c r="M1442" s="89">
        <v>118116</v>
      </c>
      <c r="N1442" s="89">
        <v>100146</v>
      </c>
      <c r="O1442" s="89">
        <v>81540</v>
      </c>
      <c r="P1442" s="90">
        <v>299802</v>
      </c>
      <c r="R1442" s="91"/>
    </row>
    <row r="1443" spans="1:18" ht="20.100000000000001" customHeight="1" x14ac:dyDescent="0.25">
      <c r="A1443" s="87">
        <v>1346</v>
      </c>
      <c r="B1443" s="87" t="s">
        <v>3410</v>
      </c>
      <c r="C1443" s="88"/>
      <c r="D1443" s="88"/>
      <c r="E1443" s="88"/>
      <c r="F1443" s="88" t="s">
        <v>57</v>
      </c>
      <c r="G1443" s="87" t="s">
        <v>3411</v>
      </c>
      <c r="H1443" s="87" t="s">
        <v>137</v>
      </c>
      <c r="I1443" s="87" t="s">
        <v>342</v>
      </c>
      <c r="J1443" s="87" t="s">
        <v>1236</v>
      </c>
      <c r="K1443" s="87" t="s">
        <v>549</v>
      </c>
      <c r="L1443" s="87" t="s">
        <v>549</v>
      </c>
      <c r="M1443" s="89">
        <v>2600</v>
      </c>
      <c r="N1443" s="89">
        <v>2246</v>
      </c>
      <c r="O1443" s="89">
        <v>1992</v>
      </c>
      <c r="P1443" s="90">
        <v>6838</v>
      </c>
      <c r="R1443" s="91"/>
    </row>
    <row r="1444" spans="1:18" ht="20.100000000000001" customHeight="1" x14ac:dyDescent="0.25">
      <c r="A1444" s="87">
        <v>4619</v>
      </c>
      <c r="B1444" s="87" t="s">
        <v>3412</v>
      </c>
      <c r="C1444" s="88"/>
      <c r="D1444" s="88"/>
      <c r="E1444" s="88"/>
      <c r="F1444" s="88" t="s">
        <v>57</v>
      </c>
      <c r="G1444" s="87" t="s">
        <v>3413</v>
      </c>
      <c r="H1444" s="87" t="s">
        <v>137</v>
      </c>
      <c r="I1444" s="87" t="s">
        <v>342</v>
      </c>
      <c r="J1444" s="87" t="s">
        <v>623</v>
      </c>
      <c r="K1444" s="87" t="s">
        <v>549</v>
      </c>
      <c r="L1444" s="87" t="s">
        <v>549</v>
      </c>
      <c r="M1444" s="89">
        <v>50024</v>
      </c>
      <c r="N1444" s="89">
        <v>59242</v>
      </c>
      <c r="O1444" s="89">
        <v>56780</v>
      </c>
      <c r="P1444" s="90">
        <v>166046</v>
      </c>
      <c r="R1444" s="91"/>
    </row>
    <row r="1445" spans="1:18" ht="20.100000000000001" customHeight="1" x14ac:dyDescent="0.25">
      <c r="A1445" s="87">
        <v>4387</v>
      </c>
      <c r="B1445" s="87" t="s">
        <v>3414</v>
      </c>
      <c r="C1445" s="88"/>
      <c r="D1445" s="88"/>
      <c r="E1445" s="88"/>
      <c r="F1445" s="88" t="s">
        <v>57</v>
      </c>
      <c r="G1445" s="87" t="s">
        <v>3415</v>
      </c>
      <c r="H1445" s="87" t="s">
        <v>137</v>
      </c>
      <c r="I1445" s="87" t="s">
        <v>342</v>
      </c>
      <c r="J1445" s="87" t="s">
        <v>1236</v>
      </c>
      <c r="K1445" s="87" t="s">
        <v>549</v>
      </c>
      <c r="L1445" s="87" t="s">
        <v>549</v>
      </c>
      <c r="M1445" s="89">
        <v>731476</v>
      </c>
      <c r="N1445" s="89">
        <v>951224</v>
      </c>
      <c r="O1445" s="89">
        <v>405120</v>
      </c>
      <c r="P1445" s="90">
        <v>2087820</v>
      </c>
      <c r="R1445" s="91"/>
    </row>
    <row r="1446" spans="1:18" ht="20.100000000000001" customHeight="1" x14ac:dyDescent="0.25">
      <c r="A1446" s="87">
        <v>1347</v>
      </c>
      <c r="B1446" s="87" t="s">
        <v>3416</v>
      </c>
      <c r="C1446" s="88"/>
      <c r="D1446" s="88"/>
      <c r="E1446" s="88"/>
      <c r="F1446" s="88" t="s">
        <v>57</v>
      </c>
      <c r="G1446" s="87" t="s">
        <v>3417</v>
      </c>
      <c r="H1446" s="87" t="s">
        <v>137</v>
      </c>
      <c r="I1446" s="87" t="s">
        <v>342</v>
      </c>
      <c r="J1446" s="87" t="s">
        <v>1236</v>
      </c>
      <c r="K1446" s="87" t="s">
        <v>549</v>
      </c>
      <c r="L1446" s="87" t="s">
        <v>549</v>
      </c>
      <c r="M1446" s="89">
        <v>44978</v>
      </c>
      <c r="N1446" s="89">
        <v>43728</v>
      </c>
      <c r="O1446" s="89">
        <v>16338</v>
      </c>
      <c r="P1446" s="90">
        <v>105044</v>
      </c>
      <c r="R1446" s="91"/>
    </row>
    <row r="1447" spans="1:18" ht="20.100000000000001" customHeight="1" x14ac:dyDescent="0.25">
      <c r="A1447" s="87">
        <v>1348</v>
      </c>
      <c r="B1447" s="87" t="s">
        <v>3418</v>
      </c>
      <c r="C1447" s="88"/>
      <c r="D1447" s="88"/>
      <c r="E1447" s="88"/>
      <c r="F1447" s="88" t="s">
        <v>57</v>
      </c>
      <c r="G1447" s="87" t="s">
        <v>3419</v>
      </c>
      <c r="H1447" s="87" t="s">
        <v>137</v>
      </c>
      <c r="I1447" s="87" t="s">
        <v>342</v>
      </c>
      <c r="J1447" s="87" t="s">
        <v>1236</v>
      </c>
      <c r="K1447" s="87" t="s">
        <v>549</v>
      </c>
      <c r="L1447" s="87" t="s">
        <v>549</v>
      </c>
      <c r="M1447" s="89">
        <v>73846</v>
      </c>
      <c r="N1447" s="89">
        <v>49342</v>
      </c>
      <c r="O1447" s="89">
        <v>15058</v>
      </c>
      <c r="P1447" s="90">
        <v>138246</v>
      </c>
      <c r="R1447" s="91"/>
    </row>
    <row r="1448" spans="1:18" ht="20.100000000000001" customHeight="1" x14ac:dyDescent="0.25">
      <c r="A1448" s="87">
        <v>1351</v>
      </c>
      <c r="B1448" s="87" t="s">
        <v>3420</v>
      </c>
      <c r="C1448" s="88"/>
      <c r="D1448" s="88"/>
      <c r="E1448" s="88"/>
      <c r="F1448" s="88" t="s">
        <v>57</v>
      </c>
      <c r="G1448" s="87" t="s">
        <v>3421</v>
      </c>
      <c r="H1448" s="87" t="s">
        <v>137</v>
      </c>
      <c r="I1448" s="87" t="s">
        <v>342</v>
      </c>
      <c r="J1448" s="87" t="s">
        <v>1236</v>
      </c>
      <c r="K1448" s="87" t="s">
        <v>549</v>
      </c>
      <c r="L1448" s="87" t="s">
        <v>549</v>
      </c>
      <c r="M1448" s="89">
        <v>5346</v>
      </c>
      <c r="N1448" s="89">
        <v>1378</v>
      </c>
      <c r="O1448" s="89">
        <v>2064</v>
      </c>
      <c r="P1448" s="90">
        <v>8788</v>
      </c>
      <c r="R1448" s="91"/>
    </row>
    <row r="1449" spans="1:18" ht="20.100000000000001" customHeight="1" x14ac:dyDescent="0.25">
      <c r="A1449" s="87">
        <v>3176</v>
      </c>
      <c r="B1449" s="87" t="s">
        <v>3422</v>
      </c>
      <c r="C1449" s="88"/>
      <c r="D1449" s="88" t="s">
        <v>66</v>
      </c>
      <c r="E1449" s="88"/>
      <c r="F1449" s="88"/>
      <c r="G1449" s="87" t="s">
        <v>3423</v>
      </c>
      <c r="H1449" s="87" t="s">
        <v>106</v>
      </c>
      <c r="I1449" s="87" t="s">
        <v>254</v>
      </c>
      <c r="J1449" s="87" t="s">
        <v>696</v>
      </c>
      <c r="K1449" s="87" t="s">
        <v>549</v>
      </c>
      <c r="L1449" s="87" t="s">
        <v>549</v>
      </c>
      <c r="M1449" s="89">
        <v>319812</v>
      </c>
      <c r="N1449" s="89">
        <v>376068</v>
      </c>
      <c r="O1449" s="89">
        <v>622096</v>
      </c>
      <c r="P1449" s="90">
        <v>1317976</v>
      </c>
      <c r="R1449" s="91"/>
    </row>
    <row r="1450" spans="1:18" ht="20.100000000000001" customHeight="1" x14ac:dyDescent="0.25">
      <c r="A1450" s="87">
        <v>3171</v>
      </c>
      <c r="B1450" s="87" t="s">
        <v>3424</v>
      </c>
      <c r="C1450" s="88"/>
      <c r="D1450" s="88" t="s">
        <v>66</v>
      </c>
      <c r="E1450" s="88"/>
      <c r="F1450" s="88"/>
      <c r="G1450" s="87" t="s">
        <v>3425</v>
      </c>
      <c r="H1450" s="87" t="s">
        <v>106</v>
      </c>
      <c r="I1450" s="87" t="s">
        <v>254</v>
      </c>
      <c r="J1450" s="87" t="s">
        <v>696</v>
      </c>
      <c r="K1450" s="87" t="s">
        <v>549</v>
      </c>
      <c r="L1450" s="87" t="s">
        <v>549</v>
      </c>
      <c r="M1450" s="89">
        <v>198622</v>
      </c>
      <c r="N1450" s="89">
        <v>231458</v>
      </c>
      <c r="O1450" s="89">
        <v>387506</v>
      </c>
      <c r="P1450" s="90">
        <v>817586</v>
      </c>
      <c r="R1450" s="91"/>
    </row>
    <row r="1451" spans="1:18" ht="20.100000000000001" customHeight="1" x14ac:dyDescent="0.25">
      <c r="A1451" s="87">
        <v>3172</v>
      </c>
      <c r="B1451" s="87" t="s">
        <v>3426</v>
      </c>
      <c r="C1451" s="88"/>
      <c r="D1451" s="88" t="s">
        <v>66</v>
      </c>
      <c r="E1451" s="88"/>
      <c r="F1451" s="88"/>
      <c r="G1451" s="87" t="s">
        <v>254</v>
      </c>
      <c r="H1451" s="87" t="s">
        <v>106</v>
      </c>
      <c r="I1451" s="87" t="s">
        <v>254</v>
      </c>
      <c r="J1451" s="87" t="s">
        <v>696</v>
      </c>
      <c r="K1451" s="87" t="s">
        <v>549</v>
      </c>
      <c r="L1451" s="87" t="s">
        <v>549</v>
      </c>
      <c r="M1451" s="89">
        <v>1343188</v>
      </c>
      <c r="N1451" s="89">
        <v>2210142</v>
      </c>
      <c r="O1451" s="89">
        <v>2117168</v>
      </c>
      <c r="P1451" s="90">
        <v>5670498</v>
      </c>
      <c r="R1451" s="91"/>
    </row>
    <row r="1452" spans="1:18" ht="20.100000000000001" customHeight="1" x14ac:dyDescent="0.25">
      <c r="A1452" s="87">
        <v>1045</v>
      </c>
      <c r="B1452" s="87" t="s">
        <v>3427</v>
      </c>
      <c r="C1452" s="88" t="s">
        <v>20</v>
      </c>
      <c r="D1452" s="88"/>
      <c r="E1452" s="88"/>
      <c r="F1452" s="88"/>
      <c r="G1452" s="87" t="s">
        <v>3428</v>
      </c>
      <c r="H1452" s="87" t="s">
        <v>137</v>
      </c>
      <c r="I1452" s="87" t="s">
        <v>161</v>
      </c>
      <c r="J1452" s="87" t="s">
        <v>623</v>
      </c>
      <c r="K1452" s="87" t="s">
        <v>137</v>
      </c>
      <c r="L1452" s="87" t="s">
        <v>549</v>
      </c>
      <c r="M1452" s="89">
        <v>57946</v>
      </c>
      <c r="N1452" s="89">
        <v>93972</v>
      </c>
      <c r="O1452" s="89">
        <v>165246</v>
      </c>
      <c r="P1452" s="90">
        <v>317164</v>
      </c>
      <c r="R1452" s="91"/>
    </row>
    <row r="1453" spans="1:18" ht="20.100000000000001" customHeight="1" x14ac:dyDescent="0.25">
      <c r="A1453" s="87">
        <v>1215</v>
      </c>
      <c r="B1453" s="87" t="s">
        <v>3429</v>
      </c>
      <c r="C1453" s="88" t="s">
        <v>20</v>
      </c>
      <c r="D1453" s="88"/>
      <c r="E1453" s="88"/>
      <c r="F1453" s="88"/>
      <c r="G1453" s="87" t="s">
        <v>3430</v>
      </c>
      <c r="H1453" s="87" t="s">
        <v>137</v>
      </c>
      <c r="I1453" s="87" t="s">
        <v>161</v>
      </c>
      <c r="J1453" s="87" t="s">
        <v>1152</v>
      </c>
      <c r="K1453" s="87" t="s">
        <v>137</v>
      </c>
      <c r="L1453" s="87" t="s">
        <v>549</v>
      </c>
      <c r="M1453" s="89">
        <v>1931714</v>
      </c>
      <c r="N1453" s="89">
        <v>2951584</v>
      </c>
      <c r="O1453" s="89">
        <v>1584736</v>
      </c>
      <c r="P1453" s="90">
        <v>6468034</v>
      </c>
      <c r="R1453" s="91"/>
    </row>
    <row r="1454" spans="1:18" ht="20.100000000000001" customHeight="1" x14ac:dyDescent="0.25">
      <c r="A1454" s="87">
        <v>4525</v>
      </c>
      <c r="B1454" s="87" t="s">
        <v>3431</v>
      </c>
      <c r="C1454" s="88" t="s">
        <v>20</v>
      </c>
      <c r="D1454" s="88"/>
      <c r="E1454" s="88"/>
      <c r="F1454" s="88"/>
      <c r="G1454" s="87" t="s">
        <v>3432</v>
      </c>
      <c r="H1454" s="87" t="s">
        <v>137</v>
      </c>
      <c r="I1454" s="87" t="s">
        <v>161</v>
      </c>
      <c r="J1454" s="87" t="s">
        <v>618</v>
      </c>
      <c r="K1454" s="87" t="s">
        <v>137</v>
      </c>
      <c r="L1454" s="87" t="s">
        <v>549</v>
      </c>
      <c r="M1454" s="89">
        <v>135044</v>
      </c>
      <c r="N1454" s="89">
        <v>304448</v>
      </c>
      <c r="O1454" s="89">
        <v>273010</v>
      </c>
      <c r="P1454" s="90">
        <v>712502</v>
      </c>
      <c r="R1454" s="91"/>
    </row>
    <row r="1455" spans="1:18" ht="20.100000000000001" customHeight="1" x14ac:dyDescent="0.25">
      <c r="A1455" s="87">
        <v>4520</v>
      </c>
      <c r="B1455" s="87" t="s">
        <v>3433</v>
      </c>
      <c r="C1455" s="88" t="s">
        <v>20</v>
      </c>
      <c r="D1455" s="88"/>
      <c r="E1455" s="88"/>
      <c r="F1455" s="88"/>
      <c r="G1455" s="87" t="s">
        <v>3434</v>
      </c>
      <c r="H1455" s="87" t="s">
        <v>137</v>
      </c>
      <c r="I1455" s="87" t="s">
        <v>161</v>
      </c>
      <c r="J1455" s="87" t="s">
        <v>623</v>
      </c>
      <c r="K1455" s="87" t="s">
        <v>137</v>
      </c>
      <c r="L1455" s="87" t="s">
        <v>549</v>
      </c>
      <c r="M1455" s="89">
        <v>6138</v>
      </c>
      <c r="N1455" s="89">
        <v>24892</v>
      </c>
      <c r="O1455" s="89">
        <v>5134</v>
      </c>
      <c r="P1455" s="90">
        <v>36164</v>
      </c>
      <c r="R1455" s="91"/>
    </row>
    <row r="1456" spans="1:18" ht="20.100000000000001" customHeight="1" x14ac:dyDescent="0.25">
      <c r="A1456" s="87">
        <v>1033</v>
      </c>
      <c r="B1456" s="87" t="s">
        <v>3435</v>
      </c>
      <c r="C1456" s="88" t="s">
        <v>20</v>
      </c>
      <c r="D1456" s="88"/>
      <c r="E1456" s="88"/>
      <c r="F1456" s="88"/>
      <c r="G1456" s="87" t="s">
        <v>3436</v>
      </c>
      <c r="H1456" s="87" t="s">
        <v>137</v>
      </c>
      <c r="I1456" s="87" t="s">
        <v>161</v>
      </c>
      <c r="J1456" s="87" t="s">
        <v>623</v>
      </c>
      <c r="K1456" s="87" t="s">
        <v>137</v>
      </c>
      <c r="L1456" s="87" t="s">
        <v>549</v>
      </c>
      <c r="M1456" s="89">
        <v>34314</v>
      </c>
      <c r="N1456" s="89">
        <v>53446</v>
      </c>
      <c r="O1456" s="89">
        <v>72876</v>
      </c>
      <c r="P1456" s="90">
        <v>160636</v>
      </c>
      <c r="R1456" s="91"/>
    </row>
    <row r="1457" spans="1:18" ht="20.100000000000001" customHeight="1" x14ac:dyDescent="0.25">
      <c r="A1457" s="87">
        <v>1034</v>
      </c>
      <c r="B1457" s="87" t="s">
        <v>3437</v>
      </c>
      <c r="C1457" s="88" t="s">
        <v>20</v>
      </c>
      <c r="D1457" s="88"/>
      <c r="E1457" s="88"/>
      <c r="F1457" s="88"/>
      <c r="G1457" s="87" t="s">
        <v>3438</v>
      </c>
      <c r="H1457" s="87" t="s">
        <v>137</v>
      </c>
      <c r="I1457" s="87" t="s">
        <v>161</v>
      </c>
      <c r="J1457" s="87" t="s">
        <v>623</v>
      </c>
      <c r="K1457" s="87" t="s">
        <v>137</v>
      </c>
      <c r="L1457" s="87" t="s">
        <v>549</v>
      </c>
      <c r="M1457" s="89">
        <v>133574</v>
      </c>
      <c r="N1457" s="89">
        <v>237852</v>
      </c>
      <c r="O1457" s="89">
        <v>377012</v>
      </c>
      <c r="P1457" s="90">
        <v>748438</v>
      </c>
      <c r="R1457" s="91"/>
    </row>
    <row r="1458" spans="1:18" ht="20.100000000000001" customHeight="1" x14ac:dyDescent="0.25">
      <c r="A1458" s="87">
        <v>4533</v>
      </c>
      <c r="B1458" s="87" t="s">
        <v>3439</v>
      </c>
      <c r="C1458" s="88" t="s">
        <v>20</v>
      </c>
      <c r="D1458" s="88"/>
      <c r="E1458" s="88"/>
      <c r="F1458" s="88"/>
      <c r="G1458" s="87" t="s">
        <v>3440</v>
      </c>
      <c r="H1458" s="87" t="s">
        <v>137</v>
      </c>
      <c r="I1458" s="87" t="s">
        <v>161</v>
      </c>
      <c r="J1458" s="87" t="s">
        <v>623</v>
      </c>
      <c r="K1458" s="87" t="s">
        <v>137</v>
      </c>
      <c r="L1458" s="87" t="s">
        <v>549</v>
      </c>
      <c r="M1458" s="89">
        <v>132210</v>
      </c>
      <c r="N1458" s="89">
        <v>160926</v>
      </c>
      <c r="O1458" s="89">
        <v>187312</v>
      </c>
      <c r="P1458" s="90">
        <v>480448</v>
      </c>
      <c r="R1458" s="91"/>
    </row>
    <row r="1459" spans="1:18" ht="20.100000000000001" customHeight="1" x14ac:dyDescent="0.25">
      <c r="A1459" s="87">
        <v>4526</v>
      </c>
      <c r="B1459" s="87" t="s">
        <v>3441</v>
      </c>
      <c r="C1459" s="88" t="s">
        <v>20</v>
      </c>
      <c r="D1459" s="88"/>
      <c r="E1459" s="88"/>
      <c r="F1459" s="88"/>
      <c r="G1459" s="87" t="s">
        <v>3442</v>
      </c>
      <c r="H1459" s="87" t="s">
        <v>137</v>
      </c>
      <c r="I1459" s="87" t="s">
        <v>161</v>
      </c>
      <c r="J1459" s="87" t="s">
        <v>623</v>
      </c>
      <c r="K1459" s="87" t="s">
        <v>137</v>
      </c>
      <c r="L1459" s="87" t="s">
        <v>549</v>
      </c>
      <c r="M1459" s="89">
        <v>80046</v>
      </c>
      <c r="N1459" s="89">
        <v>113230</v>
      </c>
      <c r="O1459" s="89">
        <v>168842</v>
      </c>
      <c r="P1459" s="90">
        <v>362118</v>
      </c>
      <c r="R1459" s="91"/>
    </row>
    <row r="1460" spans="1:18" ht="20.100000000000001" customHeight="1" x14ac:dyDescent="0.25">
      <c r="A1460" s="87">
        <v>4527</v>
      </c>
      <c r="B1460" s="87" t="s">
        <v>3443</v>
      </c>
      <c r="C1460" s="88" t="s">
        <v>20</v>
      </c>
      <c r="D1460" s="88"/>
      <c r="E1460" s="88"/>
      <c r="F1460" s="88"/>
      <c r="G1460" s="87" t="s">
        <v>161</v>
      </c>
      <c r="H1460" s="87" t="s">
        <v>137</v>
      </c>
      <c r="I1460" s="87" t="s">
        <v>161</v>
      </c>
      <c r="J1460" s="87" t="s">
        <v>618</v>
      </c>
      <c r="K1460" s="87" t="s">
        <v>137</v>
      </c>
      <c r="L1460" s="87" t="s">
        <v>549</v>
      </c>
      <c r="M1460" s="89">
        <v>432180</v>
      </c>
      <c r="N1460" s="89">
        <v>795540</v>
      </c>
      <c r="O1460" s="89">
        <v>656080</v>
      </c>
      <c r="P1460" s="90">
        <v>1883800</v>
      </c>
      <c r="R1460" s="91"/>
    </row>
    <row r="1461" spans="1:18" ht="20.100000000000001" customHeight="1" x14ac:dyDescent="0.25">
      <c r="A1461" s="87">
        <v>4539</v>
      </c>
      <c r="B1461" s="87" t="s">
        <v>3444</v>
      </c>
      <c r="C1461" s="88" t="s">
        <v>20</v>
      </c>
      <c r="D1461" s="88"/>
      <c r="E1461" s="88"/>
      <c r="F1461" s="88"/>
      <c r="G1461" s="87" t="s">
        <v>3445</v>
      </c>
      <c r="H1461" s="87" t="s">
        <v>137</v>
      </c>
      <c r="I1461" s="87" t="s">
        <v>161</v>
      </c>
      <c r="J1461" s="87" t="s">
        <v>623</v>
      </c>
      <c r="K1461" s="87" t="s">
        <v>137</v>
      </c>
      <c r="L1461" s="87" t="s">
        <v>549</v>
      </c>
      <c r="M1461" s="89">
        <v>66188</v>
      </c>
      <c r="N1461" s="89">
        <v>54956</v>
      </c>
      <c r="O1461" s="89">
        <v>26670</v>
      </c>
      <c r="P1461" s="90">
        <v>147814</v>
      </c>
      <c r="R1461" s="91"/>
    </row>
    <row r="1462" spans="1:18" ht="20.100000000000001" customHeight="1" x14ac:dyDescent="0.25">
      <c r="A1462" s="87">
        <v>4528</v>
      </c>
      <c r="B1462" s="87" t="s">
        <v>3446</v>
      </c>
      <c r="C1462" s="88" t="s">
        <v>20</v>
      </c>
      <c r="D1462" s="88"/>
      <c r="E1462" s="88"/>
      <c r="F1462" s="88"/>
      <c r="G1462" s="87" t="s">
        <v>3447</v>
      </c>
      <c r="H1462" s="87" t="s">
        <v>137</v>
      </c>
      <c r="I1462" s="87" t="s">
        <v>161</v>
      </c>
      <c r="J1462" s="87" t="s">
        <v>623</v>
      </c>
      <c r="K1462" s="87" t="s">
        <v>137</v>
      </c>
      <c r="L1462" s="87" t="s">
        <v>549</v>
      </c>
      <c r="M1462" s="89">
        <v>74956</v>
      </c>
      <c r="N1462" s="89">
        <v>96230</v>
      </c>
      <c r="O1462" s="89">
        <v>211052</v>
      </c>
      <c r="P1462" s="90">
        <v>382238</v>
      </c>
      <c r="R1462" s="91"/>
    </row>
    <row r="1463" spans="1:18" ht="20.100000000000001" customHeight="1" x14ac:dyDescent="0.25">
      <c r="A1463" s="87">
        <v>3047</v>
      </c>
      <c r="B1463" s="87" t="s">
        <v>3448</v>
      </c>
      <c r="C1463" s="88"/>
      <c r="D1463" s="88"/>
      <c r="E1463" s="88" t="s">
        <v>601</v>
      </c>
      <c r="F1463" s="88" t="s">
        <v>57</v>
      </c>
      <c r="G1463" s="87" t="s">
        <v>3449</v>
      </c>
      <c r="H1463" s="87" t="s">
        <v>106</v>
      </c>
      <c r="I1463" s="87" t="s">
        <v>301</v>
      </c>
      <c r="J1463" s="87" t="s">
        <v>618</v>
      </c>
      <c r="K1463" s="87" t="s">
        <v>549</v>
      </c>
      <c r="L1463" s="87" t="s">
        <v>549</v>
      </c>
      <c r="M1463" s="89">
        <v>392188</v>
      </c>
      <c r="N1463" s="89">
        <v>466852</v>
      </c>
      <c r="O1463" s="89">
        <v>739210</v>
      </c>
      <c r="P1463" s="90">
        <v>1598250</v>
      </c>
      <c r="R1463" s="91"/>
    </row>
    <row r="1464" spans="1:18" ht="20.100000000000001" customHeight="1" x14ac:dyDescent="0.25">
      <c r="A1464" s="87">
        <v>3052</v>
      </c>
      <c r="B1464" s="87" t="s">
        <v>3450</v>
      </c>
      <c r="C1464" s="88"/>
      <c r="D1464" s="88"/>
      <c r="E1464" s="88" t="s">
        <v>601</v>
      </c>
      <c r="F1464" s="88" t="s">
        <v>57</v>
      </c>
      <c r="G1464" s="87" t="s">
        <v>3451</v>
      </c>
      <c r="H1464" s="87" t="s">
        <v>106</v>
      </c>
      <c r="I1464" s="87" t="s">
        <v>301</v>
      </c>
      <c r="J1464" s="87" t="s">
        <v>618</v>
      </c>
      <c r="K1464" s="87" t="s">
        <v>549</v>
      </c>
      <c r="L1464" s="87" t="s">
        <v>549</v>
      </c>
      <c r="M1464" s="89">
        <v>69728</v>
      </c>
      <c r="N1464" s="89">
        <v>76082</v>
      </c>
      <c r="O1464" s="89">
        <v>161514</v>
      </c>
      <c r="P1464" s="90">
        <v>307324</v>
      </c>
      <c r="R1464" s="91"/>
    </row>
    <row r="1465" spans="1:18" ht="20.100000000000001" customHeight="1" x14ac:dyDescent="0.25">
      <c r="A1465" s="87">
        <v>3060</v>
      </c>
      <c r="B1465" s="87" t="s">
        <v>3452</v>
      </c>
      <c r="C1465" s="88"/>
      <c r="D1465" s="88"/>
      <c r="E1465" s="88" t="s">
        <v>601</v>
      </c>
      <c r="F1465" s="88" t="s">
        <v>57</v>
      </c>
      <c r="G1465" s="87" t="s">
        <v>3453</v>
      </c>
      <c r="H1465" s="87" t="s">
        <v>106</v>
      </c>
      <c r="I1465" s="87" t="s">
        <v>301</v>
      </c>
      <c r="J1465" s="87" t="s">
        <v>618</v>
      </c>
      <c r="K1465" s="87" t="s">
        <v>549</v>
      </c>
      <c r="L1465" s="87" t="s">
        <v>549</v>
      </c>
      <c r="M1465" s="89">
        <v>7198</v>
      </c>
      <c r="N1465" s="89">
        <v>5496</v>
      </c>
      <c r="O1465" s="89">
        <v>15222</v>
      </c>
      <c r="P1465" s="90">
        <v>27916</v>
      </c>
      <c r="R1465" s="91"/>
    </row>
    <row r="1466" spans="1:18" ht="20.100000000000001" customHeight="1" x14ac:dyDescent="0.25">
      <c r="A1466" s="87">
        <v>3051</v>
      </c>
      <c r="B1466" s="87" t="s">
        <v>3454</v>
      </c>
      <c r="C1466" s="88"/>
      <c r="D1466" s="88"/>
      <c r="E1466" s="88" t="s">
        <v>601</v>
      </c>
      <c r="F1466" s="88" t="s">
        <v>57</v>
      </c>
      <c r="G1466" s="87" t="s">
        <v>3455</v>
      </c>
      <c r="H1466" s="87" t="s">
        <v>106</v>
      </c>
      <c r="I1466" s="87" t="s">
        <v>301</v>
      </c>
      <c r="J1466" s="87" t="s">
        <v>618</v>
      </c>
      <c r="K1466" s="87" t="s">
        <v>549</v>
      </c>
      <c r="L1466" s="87" t="s">
        <v>549</v>
      </c>
      <c r="M1466" s="89">
        <v>411102</v>
      </c>
      <c r="N1466" s="89">
        <v>449780</v>
      </c>
      <c r="O1466" s="89">
        <v>625528</v>
      </c>
      <c r="P1466" s="90">
        <v>1486410</v>
      </c>
      <c r="R1466" s="91"/>
    </row>
    <row r="1467" spans="1:18" ht="20.100000000000001" customHeight="1" x14ac:dyDescent="0.25">
      <c r="A1467" s="87">
        <v>3170</v>
      </c>
      <c r="B1467" s="87" t="s">
        <v>3456</v>
      </c>
      <c r="C1467" s="88"/>
      <c r="D1467" s="88"/>
      <c r="E1467" s="88" t="s">
        <v>601</v>
      </c>
      <c r="F1467" s="88" t="s">
        <v>57</v>
      </c>
      <c r="G1467" s="87" t="s">
        <v>3457</v>
      </c>
      <c r="H1467" s="87" t="s">
        <v>106</v>
      </c>
      <c r="I1467" s="87" t="s">
        <v>301</v>
      </c>
      <c r="J1467" s="87" t="s">
        <v>696</v>
      </c>
      <c r="K1467" s="87" t="s">
        <v>549</v>
      </c>
      <c r="L1467" s="87" t="s">
        <v>549</v>
      </c>
      <c r="M1467" s="89">
        <v>52668</v>
      </c>
      <c r="N1467" s="89">
        <v>50528</v>
      </c>
      <c r="O1467" s="89">
        <v>126786</v>
      </c>
      <c r="P1467" s="90">
        <v>229982</v>
      </c>
      <c r="R1467" s="91"/>
    </row>
    <row r="1468" spans="1:18" ht="20.100000000000001" customHeight="1" x14ac:dyDescent="0.25">
      <c r="A1468" s="87">
        <v>3151</v>
      </c>
      <c r="B1468" s="87" t="s">
        <v>3458</v>
      </c>
      <c r="C1468" s="88"/>
      <c r="D1468" s="88"/>
      <c r="E1468" s="88" t="s">
        <v>601</v>
      </c>
      <c r="F1468" s="88" t="s">
        <v>57</v>
      </c>
      <c r="G1468" s="87" t="s">
        <v>3459</v>
      </c>
      <c r="H1468" s="87" t="s">
        <v>106</v>
      </c>
      <c r="I1468" s="87" t="s">
        <v>301</v>
      </c>
      <c r="J1468" s="87" t="s">
        <v>696</v>
      </c>
      <c r="K1468" s="87" t="s">
        <v>549</v>
      </c>
      <c r="L1468" s="87" t="s">
        <v>549</v>
      </c>
      <c r="M1468" s="89">
        <v>72766</v>
      </c>
      <c r="N1468" s="89">
        <v>88524</v>
      </c>
      <c r="O1468" s="89">
        <v>113108</v>
      </c>
      <c r="P1468" s="90">
        <v>274398</v>
      </c>
      <c r="R1468" s="91"/>
    </row>
    <row r="1469" spans="1:18" ht="20.100000000000001" customHeight="1" x14ac:dyDescent="0.25">
      <c r="A1469" s="87">
        <v>6083</v>
      </c>
      <c r="B1469" s="87" t="s">
        <v>3460</v>
      </c>
      <c r="C1469" s="88"/>
      <c r="D1469" s="88"/>
      <c r="E1469" s="88"/>
      <c r="F1469" s="88" t="s">
        <v>57</v>
      </c>
      <c r="G1469" s="87" t="s">
        <v>3461</v>
      </c>
      <c r="H1469" s="87" t="s">
        <v>632</v>
      </c>
      <c r="I1469" s="87" t="s">
        <v>352</v>
      </c>
      <c r="J1469" s="87" t="s">
        <v>548</v>
      </c>
      <c r="K1469" s="87" t="s">
        <v>549</v>
      </c>
      <c r="L1469" s="87" t="s">
        <v>549</v>
      </c>
      <c r="M1469" s="89">
        <v>30808</v>
      </c>
      <c r="N1469" s="89">
        <v>23630</v>
      </c>
      <c r="O1469" s="89">
        <v>95946</v>
      </c>
      <c r="P1469" s="90">
        <v>150384</v>
      </c>
      <c r="R1469" s="91"/>
    </row>
    <row r="1470" spans="1:18" ht="20.100000000000001" customHeight="1" x14ac:dyDescent="0.25">
      <c r="A1470" s="87">
        <v>7029</v>
      </c>
      <c r="B1470" s="87" t="s">
        <v>3462</v>
      </c>
      <c r="C1470" s="88"/>
      <c r="D1470" s="88"/>
      <c r="E1470" s="88"/>
      <c r="F1470" s="88" t="s">
        <v>57</v>
      </c>
      <c r="G1470" s="87" t="s">
        <v>3463</v>
      </c>
      <c r="H1470" s="87" t="s">
        <v>632</v>
      </c>
      <c r="I1470" s="87" t="s">
        <v>352</v>
      </c>
      <c r="J1470" s="87" t="s">
        <v>548</v>
      </c>
      <c r="K1470" s="87" t="s">
        <v>549</v>
      </c>
      <c r="L1470" s="87" t="s">
        <v>549</v>
      </c>
      <c r="M1470" s="89">
        <v>22334</v>
      </c>
      <c r="N1470" s="89">
        <v>33532</v>
      </c>
      <c r="O1470" s="89">
        <v>37042</v>
      </c>
      <c r="P1470" s="90">
        <v>92908</v>
      </c>
      <c r="R1470" s="91"/>
    </row>
    <row r="1471" spans="1:18" ht="20.100000000000001" customHeight="1" x14ac:dyDescent="0.25">
      <c r="A1471" s="87">
        <v>7036</v>
      </c>
      <c r="B1471" s="87" t="s">
        <v>3464</v>
      </c>
      <c r="C1471" s="88"/>
      <c r="D1471" s="88"/>
      <c r="E1471" s="88"/>
      <c r="F1471" s="88" t="s">
        <v>57</v>
      </c>
      <c r="G1471" s="87" t="s">
        <v>3465</v>
      </c>
      <c r="H1471" s="87" t="s">
        <v>632</v>
      </c>
      <c r="I1471" s="87" t="s">
        <v>352</v>
      </c>
      <c r="J1471" s="87" t="s">
        <v>548</v>
      </c>
      <c r="K1471" s="87" t="s">
        <v>549</v>
      </c>
      <c r="L1471" s="87" t="s">
        <v>549</v>
      </c>
      <c r="M1471" s="89">
        <v>70150</v>
      </c>
      <c r="N1471" s="89">
        <v>72602</v>
      </c>
      <c r="O1471" s="89">
        <v>127182</v>
      </c>
      <c r="P1471" s="90">
        <v>269934</v>
      </c>
      <c r="R1471" s="91"/>
    </row>
    <row r="1472" spans="1:18" ht="20.100000000000001" customHeight="1" x14ac:dyDescent="0.25">
      <c r="A1472" s="87">
        <v>7043</v>
      </c>
      <c r="B1472" s="87" t="s">
        <v>3466</v>
      </c>
      <c r="C1472" s="88"/>
      <c r="D1472" s="88"/>
      <c r="E1472" s="88"/>
      <c r="F1472" s="88" t="s">
        <v>57</v>
      </c>
      <c r="G1472" s="87" t="s">
        <v>3467</v>
      </c>
      <c r="H1472" s="87" t="s">
        <v>632</v>
      </c>
      <c r="I1472" s="87" t="s">
        <v>352</v>
      </c>
      <c r="J1472" s="87" t="s">
        <v>633</v>
      </c>
      <c r="K1472" s="87" t="s">
        <v>549</v>
      </c>
      <c r="L1472" s="87" t="s">
        <v>549</v>
      </c>
      <c r="M1472" s="89">
        <v>46418</v>
      </c>
      <c r="N1472" s="89">
        <v>83086</v>
      </c>
      <c r="O1472" s="89">
        <v>52634</v>
      </c>
      <c r="P1472" s="90">
        <v>182138</v>
      </c>
      <c r="R1472" s="91"/>
    </row>
    <row r="1473" spans="1:18" ht="20.100000000000001" customHeight="1" x14ac:dyDescent="0.25">
      <c r="A1473" s="87">
        <v>7044</v>
      </c>
      <c r="B1473" s="87" t="s">
        <v>3468</v>
      </c>
      <c r="C1473" s="88"/>
      <c r="D1473" s="88"/>
      <c r="E1473" s="88"/>
      <c r="F1473" s="88" t="s">
        <v>57</v>
      </c>
      <c r="G1473" s="87" t="s">
        <v>3469</v>
      </c>
      <c r="H1473" s="87" t="s">
        <v>632</v>
      </c>
      <c r="I1473" s="87" t="s">
        <v>352</v>
      </c>
      <c r="J1473" s="87" t="s">
        <v>548</v>
      </c>
      <c r="K1473" s="87" t="s">
        <v>549</v>
      </c>
      <c r="L1473" s="87" t="s">
        <v>549</v>
      </c>
      <c r="M1473" s="89">
        <v>25302</v>
      </c>
      <c r="N1473" s="89">
        <v>46274</v>
      </c>
      <c r="O1473" s="89">
        <v>39180</v>
      </c>
      <c r="P1473" s="90">
        <v>110756</v>
      </c>
      <c r="R1473" s="91"/>
    </row>
    <row r="1474" spans="1:18" ht="20.100000000000001" customHeight="1" x14ac:dyDescent="0.25">
      <c r="A1474" s="87">
        <v>7079</v>
      </c>
      <c r="B1474" s="87" t="s">
        <v>3470</v>
      </c>
      <c r="C1474" s="88"/>
      <c r="D1474" s="88"/>
      <c r="E1474" s="88"/>
      <c r="F1474" s="88" t="s">
        <v>57</v>
      </c>
      <c r="G1474" s="87" t="s">
        <v>3471</v>
      </c>
      <c r="H1474" s="87" t="s">
        <v>632</v>
      </c>
      <c r="I1474" s="87" t="s">
        <v>352</v>
      </c>
      <c r="J1474" s="87" t="s">
        <v>548</v>
      </c>
      <c r="K1474" s="87" t="s">
        <v>549</v>
      </c>
      <c r="L1474" s="87" t="s">
        <v>549</v>
      </c>
      <c r="M1474" s="89">
        <v>109504</v>
      </c>
      <c r="N1474" s="89">
        <v>157734</v>
      </c>
      <c r="O1474" s="89">
        <v>172904</v>
      </c>
      <c r="P1474" s="90">
        <v>440142</v>
      </c>
      <c r="R1474" s="91"/>
    </row>
    <row r="1475" spans="1:18" ht="20.100000000000001" customHeight="1" x14ac:dyDescent="0.25">
      <c r="A1475" s="87">
        <v>7047</v>
      </c>
      <c r="B1475" s="87" t="s">
        <v>3472</v>
      </c>
      <c r="C1475" s="88"/>
      <c r="D1475" s="88"/>
      <c r="E1475" s="88"/>
      <c r="F1475" s="88" t="s">
        <v>57</v>
      </c>
      <c r="G1475" s="87" t="s">
        <v>3473</v>
      </c>
      <c r="H1475" s="87" t="s">
        <v>632</v>
      </c>
      <c r="I1475" s="87" t="s">
        <v>352</v>
      </c>
      <c r="J1475" s="87" t="s">
        <v>633</v>
      </c>
      <c r="K1475" s="87" t="s">
        <v>549</v>
      </c>
      <c r="L1475" s="87" t="s">
        <v>549</v>
      </c>
      <c r="M1475" s="89">
        <v>103694</v>
      </c>
      <c r="N1475" s="89">
        <v>173190</v>
      </c>
      <c r="O1475" s="89">
        <v>232860</v>
      </c>
      <c r="P1475" s="90">
        <v>509744</v>
      </c>
      <c r="R1475" s="91"/>
    </row>
    <row r="1476" spans="1:18" ht="20.100000000000001" customHeight="1" x14ac:dyDescent="0.25">
      <c r="A1476" s="87">
        <v>1783</v>
      </c>
      <c r="B1476" s="87" t="s">
        <v>3474</v>
      </c>
      <c r="C1476" s="88"/>
      <c r="D1476" s="88"/>
      <c r="E1476" s="88" t="s">
        <v>601</v>
      </c>
      <c r="F1476" s="88" t="s">
        <v>57</v>
      </c>
      <c r="G1476" s="87" t="s">
        <v>3475</v>
      </c>
      <c r="H1476" s="87" t="s">
        <v>170</v>
      </c>
      <c r="I1476" s="87" t="s">
        <v>315</v>
      </c>
      <c r="J1476" s="87" t="s">
        <v>571</v>
      </c>
      <c r="K1476" s="87" t="s">
        <v>549</v>
      </c>
      <c r="L1476" s="87" t="s">
        <v>549</v>
      </c>
      <c r="M1476" s="89">
        <v>32426</v>
      </c>
      <c r="N1476" s="89">
        <v>31380</v>
      </c>
      <c r="O1476" s="89">
        <v>5136</v>
      </c>
      <c r="P1476" s="90">
        <v>68942</v>
      </c>
      <c r="R1476" s="91"/>
    </row>
    <row r="1477" spans="1:18" ht="20.100000000000001" customHeight="1" x14ac:dyDescent="0.25">
      <c r="A1477" s="87">
        <v>1905</v>
      </c>
      <c r="B1477" s="87" t="s">
        <v>3476</v>
      </c>
      <c r="C1477" s="88"/>
      <c r="D1477" s="88"/>
      <c r="E1477" s="88" t="s">
        <v>601</v>
      </c>
      <c r="F1477" s="88" t="s">
        <v>57</v>
      </c>
      <c r="G1477" s="87" t="s">
        <v>3477</v>
      </c>
      <c r="H1477" s="87" t="s">
        <v>170</v>
      </c>
      <c r="I1477" s="87" t="s">
        <v>315</v>
      </c>
      <c r="J1477" s="87" t="s">
        <v>571</v>
      </c>
      <c r="K1477" s="87" t="s">
        <v>549</v>
      </c>
      <c r="L1477" s="87" t="s">
        <v>549</v>
      </c>
      <c r="M1477" s="89">
        <v>17948</v>
      </c>
      <c r="N1477" s="89">
        <v>7470</v>
      </c>
      <c r="O1477" s="89">
        <v>6104</v>
      </c>
      <c r="P1477" s="90">
        <v>31522</v>
      </c>
      <c r="R1477" s="91"/>
    </row>
    <row r="1478" spans="1:18" ht="20.100000000000001" customHeight="1" x14ac:dyDescent="0.25">
      <c r="A1478" s="87">
        <v>3230</v>
      </c>
      <c r="B1478" s="87" t="s">
        <v>3478</v>
      </c>
      <c r="C1478" s="88"/>
      <c r="D1478" s="88" t="s">
        <v>66</v>
      </c>
      <c r="E1478" s="88"/>
      <c r="F1478" s="88"/>
      <c r="G1478" s="87" t="s">
        <v>3479</v>
      </c>
      <c r="H1478" s="87" t="s">
        <v>187</v>
      </c>
      <c r="I1478" s="87" t="s">
        <v>238</v>
      </c>
      <c r="J1478" s="87" t="s">
        <v>696</v>
      </c>
      <c r="K1478" s="87" t="s">
        <v>549</v>
      </c>
      <c r="L1478" s="87" t="s">
        <v>549</v>
      </c>
      <c r="M1478" s="89">
        <v>816204</v>
      </c>
      <c r="N1478" s="89">
        <v>1225700</v>
      </c>
      <c r="O1478" s="89">
        <v>457342</v>
      </c>
      <c r="P1478" s="90">
        <v>2499246</v>
      </c>
      <c r="R1478" s="91"/>
    </row>
    <row r="1479" spans="1:18" ht="20.100000000000001" customHeight="1" x14ac:dyDescent="0.25">
      <c r="A1479" s="87">
        <v>3235</v>
      </c>
      <c r="B1479" s="87" t="s">
        <v>3480</v>
      </c>
      <c r="C1479" s="88"/>
      <c r="D1479" s="88" t="s">
        <v>66</v>
      </c>
      <c r="E1479" s="88"/>
      <c r="F1479" s="88"/>
      <c r="G1479" s="87" t="s">
        <v>3481</v>
      </c>
      <c r="H1479" s="87" t="s">
        <v>187</v>
      </c>
      <c r="I1479" s="87" t="s">
        <v>238</v>
      </c>
      <c r="J1479" s="87" t="s">
        <v>696</v>
      </c>
      <c r="K1479" s="87" t="s">
        <v>549</v>
      </c>
      <c r="L1479" s="87" t="s">
        <v>549</v>
      </c>
      <c r="M1479" s="89">
        <v>524946</v>
      </c>
      <c r="N1479" s="89">
        <v>182056</v>
      </c>
      <c r="O1479" s="89">
        <v>357632</v>
      </c>
      <c r="P1479" s="90">
        <v>1064634</v>
      </c>
      <c r="R1479" s="91"/>
    </row>
    <row r="1480" spans="1:18" ht="20.100000000000001" customHeight="1" x14ac:dyDescent="0.25">
      <c r="A1480" s="87">
        <v>3213</v>
      </c>
      <c r="B1480" s="87" t="s">
        <v>3482</v>
      </c>
      <c r="C1480" s="88"/>
      <c r="D1480" s="88" t="s">
        <v>66</v>
      </c>
      <c r="E1480" s="88"/>
      <c r="F1480" s="88"/>
      <c r="G1480" s="87" t="s">
        <v>3483</v>
      </c>
      <c r="H1480" s="87" t="s">
        <v>187</v>
      </c>
      <c r="I1480" s="87" t="s">
        <v>238</v>
      </c>
      <c r="J1480" s="87" t="s">
        <v>696</v>
      </c>
      <c r="K1480" s="87" t="s">
        <v>549</v>
      </c>
      <c r="L1480" s="87" t="s">
        <v>549</v>
      </c>
      <c r="M1480" s="89">
        <v>48180</v>
      </c>
      <c r="N1480" s="89">
        <v>10350</v>
      </c>
      <c r="O1480" s="89">
        <v>29478</v>
      </c>
      <c r="P1480" s="90">
        <v>88008</v>
      </c>
      <c r="R1480" s="91"/>
    </row>
    <row r="1481" spans="1:18" ht="20.100000000000001" customHeight="1" x14ac:dyDescent="0.25">
      <c r="A1481" s="87">
        <v>3214</v>
      </c>
      <c r="B1481" s="87" t="s">
        <v>3484</v>
      </c>
      <c r="C1481" s="88"/>
      <c r="D1481" s="88" t="s">
        <v>66</v>
      </c>
      <c r="E1481" s="88"/>
      <c r="F1481" s="88"/>
      <c r="G1481" s="87" t="s">
        <v>3485</v>
      </c>
      <c r="H1481" s="87" t="s">
        <v>187</v>
      </c>
      <c r="I1481" s="87" t="s">
        <v>238</v>
      </c>
      <c r="J1481" s="87" t="s">
        <v>696</v>
      </c>
      <c r="K1481" s="87" t="s">
        <v>549</v>
      </c>
      <c r="L1481" s="87" t="s">
        <v>549</v>
      </c>
      <c r="M1481" s="89">
        <v>190</v>
      </c>
      <c r="N1481" s="89">
        <v>40</v>
      </c>
      <c r="O1481" s="89">
        <v>0</v>
      </c>
      <c r="P1481" s="90">
        <v>230</v>
      </c>
      <c r="R1481" s="91"/>
    </row>
    <row r="1482" spans="1:18" ht="20.100000000000001" customHeight="1" x14ac:dyDescent="0.25">
      <c r="A1482" s="87">
        <v>3205</v>
      </c>
      <c r="B1482" s="87" t="s">
        <v>3486</v>
      </c>
      <c r="C1482" s="88"/>
      <c r="D1482" s="88" t="s">
        <v>66</v>
      </c>
      <c r="E1482" s="88"/>
      <c r="F1482" s="88"/>
      <c r="G1482" s="87" t="s">
        <v>3487</v>
      </c>
      <c r="H1482" s="87" t="s">
        <v>187</v>
      </c>
      <c r="I1482" s="87" t="s">
        <v>238</v>
      </c>
      <c r="J1482" s="87" t="s">
        <v>696</v>
      </c>
      <c r="K1482" s="87" t="s">
        <v>549</v>
      </c>
      <c r="L1482" s="87" t="s">
        <v>549</v>
      </c>
      <c r="M1482" s="89">
        <v>104470</v>
      </c>
      <c r="N1482" s="89">
        <v>2798</v>
      </c>
      <c r="O1482" s="89">
        <v>203550</v>
      </c>
      <c r="P1482" s="90">
        <v>310818</v>
      </c>
      <c r="R1482" s="91"/>
    </row>
    <row r="1483" spans="1:18" ht="20.100000000000001" customHeight="1" x14ac:dyDescent="0.25">
      <c r="A1483" s="87">
        <v>3380</v>
      </c>
      <c r="B1483" s="87" t="s">
        <v>3488</v>
      </c>
      <c r="C1483" s="88"/>
      <c r="D1483" s="88" t="s">
        <v>66</v>
      </c>
      <c r="E1483" s="88"/>
      <c r="F1483" s="88"/>
      <c r="G1483" s="87" t="s">
        <v>3489</v>
      </c>
      <c r="H1483" s="87" t="s">
        <v>187</v>
      </c>
      <c r="I1483" s="87" t="s">
        <v>238</v>
      </c>
      <c r="J1483" s="87" t="s">
        <v>696</v>
      </c>
      <c r="K1483" s="87" t="s">
        <v>549</v>
      </c>
      <c r="L1483" s="87" t="s">
        <v>549</v>
      </c>
      <c r="M1483" s="89">
        <v>136596</v>
      </c>
      <c r="N1483" s="89">
        <v>141430</v>
      </c>
      <c r="O1483" s="89">
        <v>114884</v>
      </c>
      <c r="P1483" s="90">
        <v>392910</v>
      </c>
      <c r="R1483" s="91"/>
    </row>
    <row r="1484" spans="1:18" ht="20.100000000000001" customHeight="1" x14ac:dyDescent="0.25">
      <c r="A1484" s="87">
        <v>3555</v>
      </c>
      <c r="B1484" s="87" t="s">
        <v>3490</v>
      </c>
      <c r="C1484" s="88"/>
      <c r="D1484" s="88"/>
      <c r="E1484" s="88"/>
      <c r="F1484" s="88" t="s">
        <v>57</v>
      </c>
      <c r="G1484" s="87" t="s">
        <v>3491</v>
      </c>
      <c r="H1484" s="87" t="s">
        <v>187</v>
      </c>
      <c r="I1484" s="87" t="s">
        <v>403</v>
      </c>
      <c r="J1484" s="87" t="s">
        <v>696</v>
      </c>
      <c r="K1484" s="87" t="s">
        <v>549</v>
      </c>
      <c r="L1484" s="87" t="s">
        <v>549</v>
      </c>
      <c r="M1484" s="89">
        <v>6274</v>
      </c>
      <c r="N1484" s="89">
        <v>39916</v>
      </c>
      <c r="O1484" s="89">
        <v>9328</v>
      </c>
      <c r="P1484" s="90">
        <v>55518</v>
      </c>
      <c r="R1484" s="91"/>
    </row>
    <row r="1485" spans="1:18" ht="20.100000000000001" customHeight="1" x14ac:dyDescent="0.25">
      <c r="A1485" s="87">
        <v>3558</v>
      </c>
      <c r="B1485" s="87" t="s">
        <v>3492</v>
      </c>
      <c r="C1485" s="88"/>
      <c r="D1485" s="88"/>
      <c r="E1485" s="88"/>
      <c r="F1485" s="88" t="s">
        <v>57</v>
      </c>
      <c r="G1485" s="87" t="s">
        <v>3493</v>
      </c>
      <c r="H1485" s="87" t="s">
        <v>187</v>
      </c>
      <c r="I1485" s="87" t="s">
        <v>403</v>
      </c>
      <c r="J1485" s="87" t="s">
        <v>696</v>
      </c>
      <c r="K1485" s="87" t="s">
        <v>549</v>
      </c>
      <c r="L1485" s="87" t="s">
        <v>549</v>
      </c>
      <c r="M1485" s="89">
        <v>64106</v>
      </c>
      <c r="N1485" s="89">
        <v>532212</v>
      </c>
      <c r="O1485" s="89">
        <v>71412</v>
      </c>
      <c r="P1485" s="90">
        <v>667730</v>
      </c>
      <c r="R1485" s="91"/>
    </row>
    <row r="1486" spans="1:18" ht="20.100000000000001" customHeight="1" x14ac:dyDescent="0.25">
      <c r="A1486" s="87">
        <v>6388</v>
      </c>
      <c r="B1486" s="87" t="s">
        <v>3494</v>
      </c>
      <c r="C1486" s="88"/>
      <c r="D1486" s="88"/>
      <c r="E1486" s="88"/>
      <c r="F1486" s="88" t="s">
        <v>57</v>
      </c>
      <c r="G1486" s="87" t="s">
        <v>3495</v>
      </c>
      <c r="H1486" s="87" t="s">
        <v>170</v>
      </c>
      <c r="I1486" s="87" t="s">
        <v>370</v>
      </c>
      <c r="J1486" s="87" t="s">
        <v>571</v>
      </c>
      <c r="K1486" s="87" t="s">
        <v>549</v>
      </c>
      <c r="L1486" s="87" t="s">
        <v>549</v>
      </c>
      <c r="M1486" s="89">
        <v>53932</v>
      </c>
      <c r="N1486" s="89">
        <v>109092</v>
      </c>
      <c r="O1486" s="89">
        <v>26860</v>
      </c>
      <c r="P1486" s="90">
        <v>189884</v>
      </c>
      <c r="R1486" s="91"/>
    </row>
    <row r="1487" spans="1:18" ht="20.100000000000001" customHeight="1" x14ac:dyDescent="0.25">
      <c r="A1487" s="87">
        <v>6358</v>
      </c>
      <c r="B1487" s="87" t="s">
        <v>3496</v>
      </c>
      <c r="C1487" s="88"/>
      <c r="D1487" s="88"/>
      <c r="E1487" s="88"/>
      <c r="F1487" s="88" t="s">
        <v>57</v>
      </c>
      <c r="G1487" s="87" t="s">
        <v>3497</v>
      </c>
      <c r="H1487" s="87" t="s">
        <v>170</v>
      </c>
      <c r="I1487" s="87" t="s">
        <v>362</v>
      </c>
      <c r="J1487" s="87" t="s">
        <v>571</v>
      </c>
      <c r="K1487" s="87" t="s">
        <v>549</v>
      </c>
      <c r="L1487" s="87" t="s">
        <v>549</v>
      </c>
      <c r="M1487" s="89">
        <v>3766</v>
      </c>
      <c r="N1487" s="89">
        <v>960</v>
      </c>
      <c r="O1487" s="89">
        <v>2436</v>
      </c>
      <c r="P1487" s="90">
        <v>7162</v>
      </c>
      <c r="R1487" s="91"/>
    </row>
    <row r="1488" spans="1:18" ht="20.100000000000001" customHeight="1" x14ac:dyDescent="0.25">
      <c r="A1488" s="87">
        <v>6469</v>
      </c>
      <c r="B1488" s="87" t="s">
        <v>3498</v>
      </c>
      <c r="C1488" s="88"/>
      <c r="D1488" s="88"/>
      <c r="E1488" s="88"/>
      <c r="F1488" s="88" t="s">
        <v>57</v>
      </c>
      <c r="G1488" s="87" t="s">
        <v>3499</v>
      </c>
      <c r="H1488" s="87" t="s">
        <v>170</v>
      </c>
      <c r="I1488" s="87" t="s">
        <v>362</v>
      </c>
      <c r="J1488" s="87" t="s">
        <v>703</v>
      </c>
      <c r="K1488" s="87" t="s">
        <v>549</v>
      </c>
      <c r="L1488" s="87" t="s">
        <v>549</v>
      </c>
      <c r="M1488" s="89">
        <v>190704</v>
      </c>
      <c r="N1488" s="89">
        <v>819870</v>
      </c>
      <c r="O1488" s="89">
        <v>359036</v>
      </c>
      <c r="P1488" s="90">
        <v>1369610</v>
      </c>
      <c r="R1488" s="91"/>
    </row>
    <row r="1489" spans="1:18" ht="20.100000000000001" customHeight="1" x14ac:dyDescent="0.25">
      <c r="A1489" s="87">
        <v>6140</v>
      </c>
      <c r="B1489" s="87" t="s">
        <v>3500</v>
      </c>
      <c r="C1489" s="88"/>
      <c r="D1489" s="88"/>
      <c r="E1489" s="88"/>
      <c r="F1489" s="88" t="s">
        <v>57</v>
      </c>
      <c r="G1489" s="87" t="s">
        <v>3501</v>
      </c>
      <c r="H1489" s="87" t="s">
        <v>170</v>
      </c>
      <c r="I1489" s="87" t="s">
        <v>362</v>
      </c>
      <c r="J1489" s="87" t="s">
        <v>571</v>
      </c>
      <c r="K1489" s="87" t="s">
        <v>549</v>
      </c>
      <c r="L1489" s="87" t="s">
        <v>549</v>
      </c>
      <c r="M1489" s="89">
        <v>159342</v>
      </c>
      <c r="N1489" s="89">
        <v>122714</v>
      </c>
      <c r="O1489" s="89">
        <v>73476</v>
      </c>
      <c r="P1489" s="90">
        <v>355532</v>
      </c>
      <c r="R1489" s="91"/>
    </row>
    <row r="1490" spans="1:18" ht="20.100000000000001" customHeight="1" x14ac:dyDescent="0.25">
      <c r="A1490" s="87">
        <v>1963</v>
      </c>
      <c r="B1490" s="87" t="s">
        <v>3502</v>
      </c>
      <c r="C1490" s="88"/>
      <c r="D1490" s="88"/>
      <c r="E1490" s="88"/>
      <c r="F1490" s="88" t="s">
        <v>57</v>
      </c>
      <c r="G1490" s="87" t="s">
        <v>3503</v>
      </c>
      <c r="H1490" s="87" t="s">
        <v>112</v>
      </c>
      <c r="I1490" s="87" t="s">
        <v>385</v>
      </c>
      <c r="J1490" s="87" t="s">
        <v>677</v>
      </c>
      <c r="K1490" s="87" t="s">
        <v>549</v>
      </c>
      <c r="L1490" s="87" t="s">
        <v>549</v>
      </c>
      <c r="M1490" s="89">
        <v>34696</v>
      </c>
      <c r="N1490" s="89">
        <v>64574</v>
      </c>
      <c r="O1490" s="89">
        <v>11340</v>
      </c>
      <c r="P1490" s="90">
        <v>110610</v>
      </c>
      <c r="R1490" s="91"/>
    </row>
    <row r="1491" spans="1:18" ht="20.100000000000001" customHeight="1" x14ac:dyDescent="0.25">
      <c r="A1491" s="87">
        <v>1975</v>
      </c>
      <c r="B1491" s="87" t="s">
        <v>3504</v>
      </c>
      <c r="C1491" s="88"/>
      <c r="D1491" s="88"/>
      <c r="E1491" s="88"/>
      <c r="F1491" s="88" t="s">
        <v>57</v>
      </c>
      <c r="G1491" s="87" t="s">
        <v>3505</v>
      </c>
      <c r="H1491" s="87" t="s">
        <v>112</v>
      </c>
      <c r="I1491" s="87" t="s">
        <v>385</v>
      </c>
      <c r="J1491" s="87" t="s">
        <v>677</v>
      </c>
      <c r="K1491" s="87" t="s">
        <v>549</v>
      </c>
      <c r="L1491" s="87" t="s">
        <v>549</v>
      </c>
      <c r="M1491" s="89">
        <v>4434</v>
      </c>
      <c r="N1491" s="89">
        <v>6548</v>
      </c>
      <c r="O1491" s="89">
        <v>3278</v>
      </c>
      <c r="P1491" s="90">
        <v>14260</v>
      </c>
      <c r="R1491" s="91"/>
    </row>
    <row r="1492" spans="1:18" ht="20.100000000000001" customHeight="1" x14ac:dyDescent="0.25">
      <c r="A1492" s="87">
        <v>1964</v>
      </c>
      <c r="B1492" s="87" t="s">
        <v>3506</v>
      </c>
      <c r="C1492" s="88"/>
      <c r="D1492" s="88"/>
      <c r="E1492" s="88"/>
      <c r="F1492" s="88" t="s">
        <v>57</v>
      </c>
      <c r="G1492" s="87" t="s">
        <v>3507</v>
      </c>
      <c r="H1492" s="87" t="s">
        <v>112</v>
      </c>
      <c r="I1492" s="87" t="s">
        <v>385</v>
      </c>
      <c r="J1492" s="87" t="s">
        <v>558</v>
      </c>
      <c r="K1492" s="87" t="s">
        <v>549</v>
      </c>
      <c r="L1492" s="87" t="s">
        <v>549</v>
      </c>
      <c r="M1492" s="89">
        <v>30124</v>
      </c>
      <c r="N1492" s="89">
        <v>40012</v>
      </c>
      <c r="O1492" s="89">
        <v>5654</v>
      </c>
      <c r="P1492" s="90">
        <v>75790</v>
      </c>
      <c r="R1492" s="91"/>
    </row>
    <row r="1493" spans="1:18" ht="20.100000000000001" customHeight="1" x14ac:dyDescent="0.25">
      <c r="A1493" s="87">
        <v>2103</v>
      </c>
      <c r="B1493" s="87" t="s">
        <v>3508</v>
      </c>
      <c r="C1493" s="88"/>
      <c r="D1493" s="88"/>
      <c r="E1493" s="88"/>
      <c r="F1493" s="88" t="s">
        <v>57</v>
      </c>
      <c r="G1493" s="87" t="s">
        <v>3509</v>
      </c>
      <c r="H1493" s="87" t="s">
        <v>112</v>
      </c>
      <c r="I1493" s="87" t="s">
        <v>385</v>
      </c>
      <c r="J1493" s="87" t="s">
        <v>558</v>
      </c>
      <c r="K1493" s="87" t="s">
        <v>549</v>
      </c>
      <c r="L1493" s="87" t="s">
        <v>549</v>
      </c>
      <c r="M1493" s="89">
        <v>4562</v>
      </c>
      <c r="N1493" s="89">
        <v>2686</v>
      </c>
      <c r="O1493" s="89">
        <v>0</v>
      </c>
      <c r="P1493" s="90">
        <v>7248</v>
      </c>
      <c r="R1493" s="91"/>
    </row>
    <row r="1494" spans="1:18" ht="20.100000000000001" customHeight="1" x14ac:dyDescent="0.25">
      <c r="A1494" s="87">
        <v>2046</v>
      </c>
      <c r="B1494" s="87" t="s">
        <v>3510</v>
      </c>
      <c r="C1494" s="88"/>
      <c r="D1494" s="88"/>
      <c r="E1494" s="88"/>
      <c r="F1494" s="88" t="s">
        <v>57</v>
      </c>
      <c r="G1494" s="87" t="s">
        <v>3511</v>
      </c>
      <c r="H1494" s="87" t="s">
        <v>112</v>
      </c>
      <c r="I1494" s="87" t="s">
        <v>385</v>
      </c>
      <c r="J1494" s="87" t="s">
        <v>558</v>
      </c>
      <c r="K1494" s="87" t="s">
        <v>549</v>
      </c>
      <c r="L1494" s="87" t="s">
        <v>549</v>
      </c>
      <c r="M1494" s="89">
        <v>11020</v>
      </c>
      <c r="N1494" s="89">
        <v>10376</v>
      </c>
      <c r="O1494" s="89">
        <v>3208</v>
      </c>
      <c r="P1494" s="90">
        <v>24604</v>
      </c>
      <c r="R1494" s="91"/>
    </row>
    <row r="1495" spans="1:18" ht="20.100000000000001" customHeight="1" x14ac:dyDescent="0.25">
      <c r="A1495" s="87">
        <v>2104</v>
      </c>
      <c r="B1495" s="87" t="s">
        <v>3512</v>
      </c>
      <c r="C1495" s="88"/>
      <c r="D1495" s="88"/>
      <c r="E1495" s="88"/>
      <c r="F1495" s="88" t="s">
        <v>57</v>
      </c>
      <c r="G1495" s="87" t="s">
        <v>3513</v>
      </c>
      <c r="H1495" s="87" t="s">
        <v>112</v>
      </c>
      <c r="I1495" s="87" t="s">
        <v>385</v>
      </c>
      <c r="J1495" s="87" t="s">
        <v>558</v>
      </c>
      <c r="K1495" s="87" t="s">
        <v>549</v>
      </c>
      <c r="L1495" s="87" t="s">
        <v>549</v>
      </c>
      <c r="M1495" s="89">
        <v>7448</v>
      </c>
      <c r="N1495" s="89">
        <v>5072</v>
      </c>
      <c r="O1495" s="89">
        <v>0</v>
      </c>
      <c r="P1495" s="90">
        <v>12520</v>
      </c>
      <c r="R1495" s="91"/>
    </row>
    <row r="1496" spans="1:18" ht="20.100000000000001" customHeight="1" x14ac:dyDescent="0.25">
      <c r="A1496" s="87">
        <v>1965</v>
      </c>
      <c r="B1496" s="87" t="s">
        <v>3514</v>
      </c>
      <c r="C1496" s="88"/>
      <c r="D1496" s="88"/>
      <c r="E1496" s="88"/>
      <c r="F1496" s="88" t="s">
        <v>57</v>
      </c>
      <c r="G1496" s="87" t="s">
        <v>3515</v>
      </c>
      <c r="H1496" s="87" t="s">
        <v>112</v>
      </c>
      <c r="I1496" s="87" t="s">
        <v>385</v>
      </c>
      <c r="J1496" s="87" t="s">
        <v>677</v>
      </c>
      <c r="K1496" s="87" t="s">
        <v>549</v>
      </c>
      <c r="L1496" s="87" t="s">
        <v>549</v>
      </c>
      <c r="M1496" s="89">
        <v>51922</v>
      </c>
      <c r="N1496" s="89">
        <v>92096</v>
      </c>
      <c r="O1496" s="89">
        <v>9568</v>
      </c>
      <c r="P1496" s="90">
        <v>153586</v>
      </c>
      <c r="R1496" s="91"/>
    </row>
    <row r="1497" spans="1:18" ht="20.100000000000001" customHeight="1" x14ac:dyDescent="0.25">
      <c r="A1497" s="87">
        <v>1976</v>
      </c>
      <c r="B1497" s="87" t="s">
        <v>3516</v>
      </c>
      <c r="C1497" s="88"/>
      <c r="D1497" s="88"/>
      <c r="E1497" s="88"/>
      <c r="F1497" s="88" t="s">
        <v>57</v>
      </c>
      <c r="G1497" s="87" t="s">
        <v>3517</v>
      </c>
      <c r="H1497" s="87" t="s">
        <v>112</v>
      </c>
      <c r="I1497" s="87" t="s">
        <v>385</v>
      </c>
      <c r="J1497" s="87" t="s">
        <v>677</v>
      </c>
      <c r="K1497" s="87" t="s">
        <v>549</v>
      </c>
      <c r="L1497" s="87" t="s">
        <v>549</v>
      </c>
      <c r="M1497" s="89">
        <v>48228</v>
      </c>
      <c r="N1497" s="89">
        <v>103946</v>
      </c>
      <c r="O1497" s="89">
        <v>51852</v>
      </c>
      <c r="P1497" s="90">
        <v>204026</v>
      </c>
      <c r="R1497" s="91"/>
    </row>
    <row r="1498" spans="1:18" ht="20.100000000000001" customHeight="1" x14ac:dyDescent="0.25">
      <c r="A1498" s="87">
        <v>1966</v>
      </c>
      <c r="B1498" s="87" t="s">
        <v>3518</v>
      </c>
      <c r="C1498" s="88"/>
      <c r="D1498" s="88"/>
      <c r="E1498" s="88"/>
      <c r="F1498" s="88" t="s">
        <v>57</v>
      </c>
      <c r="G1498" s="87" t="s">
        <v>3519</v>
      </c>
      <c r="H1498" s="87" t="s">
        <v>112</v>
      </c>
      <c r="I1498" s="87" t="s">
        <v>385</v>
      </c>
      <c r="J1498" s="87" t="s">
        <v>558</v>
      </c>
      <c r="K1498" s="87" t="s">
        <v>549</v>
      </c>
      <c r="L1498" s="87" t="s">
        <v>549</v>
      </c>
      <c r="M1498" s="89">
        <v>8870</v>
      </c>
      <c r="N1498" s="89">
        <v>16324</v>
      </c>
      <c r="O1498" s="89">
        <v>3068</v>
      </c>
      <c r="P1498" s="90">
        <v>28262</v>
      </c>
      <c r="R1498" s="91"/>
    </row>
    <row r="1499" spans="1:18" ht="20.100000000000001" customHeight="1" x14ac:dyDescent="0.25">
      <c r="A1499" s="87">
        <v>1959</v>
      </c>
      <c r="B1499" s="87" t="s">
        <v>3520</v>
      </c>
      <c r="C1499" s="88"/>
      <c r="D1499" s="88"/>
      <c r="E1499" s="88"/>
      <c r="F1499" s="88" t="s">
        <v>57</v>
      </c>
      <c r="G1499" s="87" t="s">
        <v>3521</v>
      </c>
      <c r="H1499" s="87" t="s">
        <v>112</v>
      </c>
      <c r="I1499" s="87" t="s">
        <v>385</v>
      </c>
      <c r="J1499" s="87" t="s">
        <v>558</v>
      </c>
      <c r="K1499" s="87" t="s">
        <v>549</v>
      </c>
      <c r="L1499" s="87" t="s">
        <v>549</v>
      </c>
      <c r="M1499" s="89">
        <v>6142</v>
      </c>
      <c r="N1499" s="89">
        <v>3954</v>
      </c>
      <c r="O1499" s="89">
        <v>4482</v>
      </c>
      <c r="P1499" s="90">
        <v>14578</v>
      </c>
      <c r="R1499" s="91"/>
    </row>
    <row r="1500" spans="1:18" ht="20.100000000000001" customHeight="1" x14ac:dyDescent="0.25">
      <c r="A1500" s="87">
        <v>2090</v>
      </c>
      <c r="B1500" s="87" t="s">
        <v>3522</v>
      </c>
      <c r="C1500" s="88"/>
      <c r="D1500" s="88"/>
      <c r="E1500" s="88"/>
      <c r="F1500" s="88" t="s">
        <v>57</v>
      </c>
      <c r="G1500" s="87" t="s">
        <v>3523</v>
      </c>
      <c r="H1500" s="87" t="s">
        <v>112</v>
      </c>
      <c r="I1500" s="87" t="s">
        <v>385</v>
      </c>
      <c r="J1500" s="87" t="s">
        <v>1152</v>
      </c>
      <c r="K1500" s="87" t="s">
        <v>549</v>
      </c>
      <c r="L1500" s="87" t="s">
        <v>549</v>
      </c>
      <c r="M1500" s="89">
        <v>80422</v>
      </c>
      <c r="N1500" s="89">
        <v>474284</v>
      </c>
      <c r="O1500" s="89">
        <v>16474</v>
      </c>
      <c r="P1500" s="90">
        <v>571180</v>
      </c>
      <c r="R1500" s="91"/>
    </row>
    <row r="1501" spans="1:18" ht="20.100000000000001" customHeight="1" x14ac:dyDescent="0.25">
      <c r="A1501" s="87">
        <v>1977</v>
      </c>
      <c r="B1501" s="87" t="s">
        <v>3524</v>
      </c>
      <c r="C1501" s="88"/>
      <c r="D1501" s="88"/>
      <c r="E1501" s="88"/>
      <c r="F1501" s="88" t="s">
        <v>57</v>
      </c>
      <c r="G1501" s="87" t="s">
        <v>3525</v>
      </c>
      <c r="H1501" s="87" t="s">
        <v>112</v>
      </c>
      <c r="I1501" s="87" t="s">
        <v>385</v>
      </c>
      <c r="J1501" s="87" t="s">
        <v>677</v>
      </c>
      <c r="K1501" s="87" t="s">
        <v>549</v>
      </c>
      <c r="L1501" s="87" t="s">
        <v>549</v>
      </c>
      <c r="M1501" s="89">
        <v>10046</v>
      </c>
      <c r="N1501" s="89">
        <v>19450</v>
      </c>
      <c r="O1501" s="89">
        <v>12882</v>
      </c>
      <c r="P1501" s="90">
        <v>42378</v>
      </c>
      <c r="R1501" s="91"/>
    </row>
    <row r="1502" spans="1:18" ht="20.100000000000001" customHeight="1" x14ac:dyDescent="0.25">
      <c r="A1502" s="87">
        <v>2010</v>
      </c>
      <c r="B1502" s="87" t="s">
        <v>3526</v>
      </c>
      <c r="C1502" s="88"/>
      <c r="D1502" s="88"/>
      <c r="E1502" s="88"/>
      <c r="F1502" s="88" t="s">
        <v>57</v>
      </c>
      <c r="G1502" s="87" t="s">
        <v>3527</v>
      </c>
      <c r="H1502" s="87" t="s">
        <v>112</v>
      </c>
      <c r="I1502" s="87" t="s">
        <v>385</v>
      </c>
      <c r="J1502" s="87" t="s">
        <v>677</v>
      </c>
      <c r="K1502" s="87" t="s">
        <v>549</v>
      </c>
      <c r="L1502" s="87" t="s">
        <v>549</v>
      </c>
      <c r="M1502" s="89">
        <v>99344</v>
      </c>
      <c r="N1502" s="89">
        <v>156984</v>
      </c>
      <c r="O1502" s="89">
        <v>45490</v>
      </c>
      <c r="P1502" s="90">
        <v>301818</v>
      </c>
      <c r="R1502" s="91"/>
    </row>
    <row r="1503" spans="1:18" ht="20.100000000000001" customHeight="1" x14ac:dyDescent="0.25">
      <c r="A1503" s="87">
        <v>1978</v>
      </c>
      <c r="B1503" s="87" t="s">
        <v>3528</v>
      </c>
      <c r="C1503" s="88"/>
      <c r="D1503" s="88"/>
      <c r="E1503" s="88"/>
      <c r="F1503" s="88" t="s">
        <v>57</v>
      </c>
      <c r="G1503" s="87" t="s">
        <v>3529</v>
      </c>
      <c r="H1503" s="87" t="s">
        <v>112</v>
      </c>
      <c r="I1503" s="87" t="s">
        <v>385</v>
      </c>
      <c r="J1503" s="87" t="s">
        <v>677</v>
      </c>
      <c r="K1503" s="87" t="s">
        <v>549</v>
      </c>
      <c r="L1503" s="87" t="s">
        <v>549</v>
      </c>
      <c r="M1503" s="89">
        <v>73968</v>
      </c>
      <c r="N1503" s="89">
        <v>304174</v>
      </c>
      <c r="O1503" s="89">
        <v>37306</v>
      </c>
      <c r="P1503" s="90">
        <v>415448</v>
      </c>
      <c r="R1503" s="91"/>
    </row>
    <row r="1504" spans="1:18" ht="20.100000000000001" customHeight="1" x14ac:dyDescent="0.25">
      <c r="A1504" s="87">
        <v>7348</v>
      </c>
      <c r="B1504" s="87" t="s">
        <v>3530</v>
      </c>
      <c r="C1504" s="88"/>
      <c r="D1504" s="88"/>
      <c r="E1504" s="88"/>
      <c r="F1504" s="88" t="s">
        <v>57</v>
      </c>
      <c r="G1504" s="87" t="s">
        <v>3531</v>
      </c>
      <c r="H1504" s="87" t="s">
        <v>632</v>
      </c>
      <c r="I1504" s="87" t="s">
        <v>409</v>
      </c>
      <c r="J1504" s="87" t="s">
        <v>633</v>
      </c>
      <c r="K1504" s="87" t="s">
        <v>549</v>
      </c>
      <c r="L1504" s="87" t="s">
        <v>549</v>
      </c>
      <c r="M1504" s="89">
        <v>122102</v>
      </c>
      <c r="N1504" s="89">
        <v>343936</v>
      </c>
      <c r="O1504" s="89">
        <v>219288</v>
      </c>
      <c r="P1504" s="90">
        <v>685326</v>
      </c>
      <c r="R1504" s="91"/>
    </row>
    <row r="1505" spans="1:18" ht="20.100000000000001" customHeight="1" x14ac:dyDescent="0.25">
      <c r="A1505" s="87">
        <v>7300</v>
      </c>
      <c r="B1505" s="87" t="s">
        <v>3532</v>
      </c>
      <c r="C1505" s="88"/>
      <c r="D1505" s="88"/>
      <c r="E1505" s="88"/>
      <c r="F1505" s="88" t="s">
        <v>57</v>
      </c>
      <c r="G1505" s="87" t="s">
        <v>3533</v>
      </c>
      <c r="H1505" s="87" t="s">
        <v>632</v>
      </c>
      <c r="I1505" s="87" t="s">
        <v>409</v>
      </c>
      <c r="J1505" s="87" t="s">
        <v>633</v>
      </c>
      <c r="K1505" s="87" t="s">
        <v>549</v>
      </c>
      <c r="L1505" s="87" t="s">
        <v>549</v>
      </c>
      <c r="M1505" s="89">
        <v>4738</v>
      </c>
      <c r="N1505" s="89">
        <v>5944</v>
      </c>
      <c r="O1505" s="89">
        <v>2416</v>
      </c>
      <c r="P1505" s="90">
        <v>13098</v>
      </c>
      <c r="R1505" s="91"/>
    </row>
    <row r="1506" spans="1:18" ht="20.100000000000001" customHeight="1" x14ac:dyDescent="0.25">
      <c r="A1506" s="87">
        <v>7379</v>
      </c>
      <c r="B1506" s="87" t="s">
        <v>3534</v>
      </c>
      <c r="C1506" s="88"/>
      <c r="D1506" s="88"/>
      <c r="E1506" s="88"/>
      <c r="F1506" s="88" t="s">
        <v>57</v>
      </c>
      <c r="G1506" s="87" t="s">
        <v>3535</v>
      </c>
      <c r="H1506" s="87" t="s">
        <v>632</v>
      </c>
      <c r="I1506" s="87" t="s">
        <v>409</v>
      </c>
      <c r="J1506" s="87" t="s">
        <v>633</v>
      </c>
      <c r="K1506" s="87" t="s">
        <v>549</v>
      </c>
      <c r="L1506" s="87" t="s">
        <v>549</v>
      </c>
      <c r="M1506" s="89">
        <v>324</v>
      </c>
      <c r="N1506" s="89">
        <v>58</v>
      </c>
      <c r="O1506" s="89">
        <v>874</v>
      </c>
      <c r="P1506" s="90">
        <v>1256</v>
      </c>
      <c r="R1506" s="91"/>
    </row>
    <row r="1507" spans="1:18" ht="20.100000000000001" customHeight="1" x14ac:dyDescent="0.25">
      <c r="A1507" s="87">
        <v>7383</v>
      </c>
      <c r="B1507" s="87" t="s">
        <v>3536</v>
      </c>
      <c r="C1507" s="88"/>
      <c r="D1507" s="88"/>
      <c r="E1507" s="88"/>
      <c r="F1507" s="88" t="s">
        <v>57</v>
      </c>
      <c r="G1507" s="87" t="s">
        <v>3537</v>
      </c>
      <c r="H1507" s="87" t="s">
        <v>632</v>
      </c>
      <c r="I1507" s="87" t="s">
        <v>409</v>
      </c>
      <c r="J1507" s="87" t="s">
        <v>633</v>
      </c>
      <c r="K1507" s="87" t="s">
        <v>549</v>
      </c>
      <c r="L1507" s="87" t="s">
        <v>549</v>
      </c>
      <c r="M1507" s="89">
        <v>48790</v>
      </c>
      <c r="N1507" s="89">
        <v>99518</v>
      </c>
      <c r="O1507" s="89">
        <v>39916</v>
      </c>
      <c r="P1507" s="90">
        <v>188224</v>
      </c>
      <c r="R1507" s="91"/>
    </row>
    <row r="1508" spans="1:18" ht="20.100000000000001" customHeight="1" x14ac:dyDescent="0.25">
      <c r="A1508" s="87">
        <v>4508</v>
      </c>
      <c r="B1508" s="87" t="s">
        <v>3538</v>
      </c>
      <c r="C1508" s="88"/>
      <c r="D1508" s="88"/>
      <c r="E1508" s="88"/>
      <c r="F1508" s="88" t="s">
        <v>57</v>
      </c>
      <c r="G1508" s="87" t="s">
        <v>3539</v>
      </c>
      <c r="H1508" s="87" t="s">
        <v>170</v>
      </c>
      <c r="I1508" s="87" t="s">
        <v>406</v>
      </c>
      <c r="J1508" s="87" t="s">
        <v>618</v>
      </c>
      <c r="K1508" s="87" t="s">
        <v>549</v>
      </c>
      <c r="L1508" s="87" t="s">
        <v>549</v>
      </c>
      <c r="M1508" s="89">
        <v>21408</v>
      </c>
      <c r="N1508" s="89">
        <v>24726</v>
      </c>
      <c r="O1508" s="89">
        <v>21250</v>
      </c>
      <c r="P1508" s="90">
        <v>67384</v>
      </c>
      <c r="R1508" s="91"/>
    </row>
    <row r="1509" spans="1:18" ht="20.100000000000001" customHeight="1" x14ac:dyDescent="0.25">
      <c r="A1509" s="87">
        <v>3031</v>
      </c>
      <c r="B1509" s="87" t="s">
        <v>3540</v>
      </c>
      <c r="C1509" s="88"/>
      <c r="D1509" s="88"/>
      <c r="E1509" s="88"/>
      <c r="F1509" s="88" t="s">
        <v>57</v>
      </c>
      <c r="G1509" s="87" t="s">
        <v>3541</v>
      </c>
      <c r="H1509" s="87" t="s">
        <v>106</v>
      </c>
      <c r="I1509" s="87" t="s">
        <v>411</v>
      </c>
      <c r="J1509" s="87" t="s">
        <v>696</v>
      </c>
      <c r="K1509" s="87" t="s">
        <v>549</v>
      </c>
      <c r="L1509" s="87" t="s">
        <v>549</v>
      </c>
      <c r="M1509" s="89">
        <v>47412</v>
      </c>
      <c r="N1509" s="89">
        <v>126378</v>
      </c>
      <c r="O1509" s="89">
        <v>107648</v>
      </c>
      <c r="P1509" s="90">
        <v>281438</v>
      </c>
      <c r="R1509" s="91"/>
    </row>
    <row r="1510" spans="1:18" ht="20.100000000000001" customHeight="1" x14ac:dyDescent="0.25">
      <c r="A1510" s="87">
        <v>3107</v>
      </c>
      <c r="B1510" s="87" t="s">
        <v>3542</v>
      </c>
      <c r="C1510" s="88"/>
      <c r="D1510" s="88"/>
      <c r="E1510" s="88"/>
      <c r="F1510" s="88" t="s">
        <v>57</v>
      </c>
      <c r="G1510" s="87" t="s">
        <v>3543</v>
      </c>
      <c r="H1510" s="87" t="s">
        <v>106</v>
      </c>
      <c r="I1510" s="87" t="s">
        <v>411</v>
      </c>
      <c r="J1510" s="87" t="s">
        <v>696</v>
      </c>
      <c r="K1510" s="87" t="s">
        <v>549</v>
      </c>
      <c r="L1510" s="87" t="s">
        <v>549</v>
      </c>
      <c r="M1510" s="89">
        <v>21680</v>
      </c>
      <c r="N1510" s="89">
        <v>11458</v>
      </c>
      <c r="O1510" s="89">
        <v>36078</v>
      </c>
      <c r="P1510" s="90">
        <v>69216</v>
      </c>
      <c r="R1510" s="91"/>
    </row>
    <row r="1511" spans="1:18" ht="20.100000000000001" customHeight="1" x14ac:dyDescent="0.25">
      <c r="A1511" s="87">
        <v>3030</v>
      </c>
      <c r="B1511" s="87" t="s">
        <v>3544</v>
      </c>
      <c r="C1511" s="88"/>
      <c r="D1511" s="88"/>
      <c r="E1511" s="88"/>
      <c r="F1511" s="88" t="s">
        <v>57</v>
      </c>
      <c r="G1511" s="87" t="s">
        <v>3545</v>
      </c>
      <c r="H1511" s="87" t="s">
        <v>106</v>
      </c>
      <c r="I1511" s="87" t="s">
        <v>411</v>
      </c>
      <c r="J1511" s="87" t="s">
        <v>696</v>
      </c>
      <c r="K1511" s="87" t="s">
        <v>549</v>
      </c>
      <c r="L1511" s="87" t="s">
        <v>549</v>
      </c>
      <c r="M1511" s="89">
        <v>643226</v>
      </c>
      <c r="N1511" s="89">
        <v>1357880</v>
      </c>
      <c r="O1511" s="89">
        <v>1553098</v>
      </c>
      <c r="P1511" s="90">
        <v>3554204</v>
      </c>
      <c r="R1511" s="91"/>
    </row>
    <row r="1512" spans="1:18" ht="20.100000000000001" customHeight="1" x14ac:dyDescent="0.25">
      <c r="A1512" s="87">
        <v>3033</v>
      </c>
      <c r="B1512" s="87" t="s">
        <v>3546</v>
      </c>
      <c r="C1512" s="88"/>
      <c r="D1512" s="88"/>
      <c r="E1512" s="88"/>
      <c r="F1512" s="88" t="s">
        <v>57</v>
      </c>
      <c r="G1512" s="87" t="s">
        <v>3547</v>
      </c>
      <c r="H1512" s="87" t="s">
        <v>106</v>
      </c>
      <c r="I1512" s="87" t="s">
        <v>411</v>
      </c>
      <c r="J1512" s="87" t="s">
        <v>696</v>
      </c>
      <c r="K1512" s="87" t="s">
        <v>549</v>
      </c>
      <c r="L1512" s="87" t="s">
        <v>549</v>
      </c>
      <c r="M1512" s="89">
        <v>64910</v>
      </c>
      <c r="N1512" s="89">
        <v>198582</v>
      </c>
      <c r="O1512" s="89">
        <v>158594</v>
      </c>
      <c r="P1512" s="90">
        <v>422086</v>
      </c>
      <c r="R1512" s="91"/>
    </row>
    <row r="1513" spans="1:18" ht="20.100000000000001" customHeight="1" x14ac:dyDescent="0.25">
      <c r="A1513" s="87">
        <v>3146</v>
      </c>
      <c r="B1513" s="87" t="s">
        <v>3548</v>
      </c>
      <c r="C1513" s="88"/>
      <c r="D1513" s="88"/>
      <c r="E1513" s="88"/>
      <c r="F1513" s="88" t="s">
        <v>57</v>
      </c>
      <c r="G1513" s="87" t="s">
        <v>3549</v>
      </c>
      <c r="H1513" s="87" t="s">
        <v>106</v>
      </c>
      <c r="I1513" s="87" t="s">
        <v>411</v>
      </c>
      <c r="J1513" s="87" t="s">
        <v>696</v>
      </c>
      <c r="K1513" s="87" t="s">
        <v>549</v>
      </c>
      <c r="L1513" s="87" t="s">
        <v>549</v>
      </c>
      <c r="M1513" s="89">
        <v>160898</v>
      </c>
      <c r="N1513" s="89">
        <v>350684</v>
      </c>
      <c r="O1513" s="89">
        <v>284408</v>
      </c>
      <c r="P1513" s="90">
        <v>795990</v>
      </c>
      <c r="R1513" s="91"/>
    </row>
    <row r="1514" spans="1:18" ht="20.100000000000001" customHeight="1" x14ac:dyDescent="0.25">
      <c r="A1514" s="87">
        <v>3150</v>
      </c>
      <c r="B1514" s="87" t="s">
        <v>3550</v>
      </c>
      <c r="C1514" s="88"/>
      <c r="D1514" s="88"/>
      <c r="E1514" s="88"/>
      <c r="F1514" s="88" t="s">
        <v>57</v>
      </c>
      <c r="G1514" s="87" t="s">
        <v>3551</v>
      </c>
      <c r="H1514" s="87" t="s">
        <v>106</v>
      </c>
      <c r="I1514" s="87" t="s">
        <v>411</v>
      </c>
      <c r="J1514" s="87" t="s">
        <v>696</v>
      </c>
      <c r="K1514" s="87" t="s">
        <v>549</v>
      </c>
      <c r="L1514" s="87" t="s">
        <v>549</v>
      </c>
      <c r="M1514" s="89">
        <v>25436</v>
      </c>
      <c r="N1514" s="89">
        <v>25180</v>
      </c>
      <c r="O1514" s="89">
        <v>42016</v>
      </c>
      <c r="P1514" s="90">
        <v>92632</v>
      </c>
      <c r="R1514" s="91"/>
    </row>
    <row r="1515" spans="1:18" ht="20.100000000000001" customHeight="1" x14ac:dyDescent="0.25">
      <c r="A1515" s="87">
        <v>2561</v>
      </c>
      <c r="B1515" s="87" t="s">
        <v>3552</v>
      </c>
      <c r="C1515" s="88"/>
      <c r="D1515" s="88" t="s">
        <v>66</v>
      </c>
      <c r="E1515" s="88"/>
      <c r="F1515" s="88"/>
      <c r="G1515" s="87" t="s">
        <v>3553</v>
      </c>
      <c r="H1515" s="87" t="s">
        <v>112</v>
      </c>
      <c r="I1515" s="87" t="s">
        <v>209</v>
      </c>
      <c r="J1515" s="87" t="s">
        <v>558</v>
      </c>
      <c r="K1515" s="87" t="s">
        <v>549</v>
      </c>
      <c r="L1515" s="87" t="s">
        <v>549</v>
      </c>
      <c r="M1515" s="89">
        <v>40882</v>
      </c>
      <c r="N1515" s="89">
        <v>31170</v>
      </c>
      <c r="O1515" s="89">
        <v>17624</v>
      </c>
      <c r="P1515" s="90">
        <v>89676</v>
      </c>
      <c r="R1515" s="91"/>
    </row>
    <row r="1516" spans="1:18" ht="20.100000000000001" customHeight="1" x14ac:dyDescent="0.25">
      <c r="A1516" s="87">
        <v>2710</v>
      </c>
      <c r="B1516" s="87" t="s">
        <v>3554</v>
      </c>
      <c r="C1516" s="88"/>
      <c r="D1516" s="88" t="s">
        <v>66</v>
      </c>
      <c r="E1516" s="88"/>
      <c r="F1516" s="88"/>
      <c r="G1516" s="87" t="s">
        <v>3555</v>
      </c>
      <c r="H1516" s="87" t="s">
        <v>112</v>
      </c>
      <c r="I1516" s="87" t="s">
        <v>209</v>
      </c>
      <c r="J1516" s="87" t="s">
        <v>558</v>
      </c>
      <c r="K1516" s="87" t="s">
        <v>549</v>
      </c>
      <c r="L1516" s="87" t="s">
        <v>549</v>
      </c>
      <c r="M1516" s="89">
        <v>164524</v>
      </c>
      <c r="N1516" s="89">
        <v>162656</v>
      </c>
      <c r="O1516" s="89">
        <v>89624</v>
      </c>
      <c r="P1516" s="90">
        <v>416804</v>
      </c>
      <c r="R1516" s="91"/>
    </row>
    <row r="1517" spans="1:18" ht="20.100000000000001" customHeight="1" x14ac:dyDescent="0.25">
      <c r="A1517" s="87">
        <v>2689</v>
      </c>
      <c r="B1517" s="87" t="s">
        <v>3556</v>
      </c>
      <c r="C1517" s="88"/>
      <c r="D1517" s="88" t="s">
        <v>66</v>
      </c>
      <c r="E1517" s="88"/>
      <c r="F1517" s="88"/>
      <c r="G1517" s="87" t="s">
        <v>3557</v>
      </c>
      <c r="H1517" s="87" t="s">
        <v>112</v>
      </c>
      <c r="I1517" s="87" t="s">
        <v>209</v>
      </c>
      <c r="J1517" s="87" t="s">
        <v>558</v>
      </c>
      <c r="K1517" s="87" t="s">
        <v>549</v>
      </c>
      <c r="L1517" s="87" t="s">
        <v>549</v>
      </c>
      <c r="M1517" s="89">
        <v>16762</v>
      </c>
      <c r="N1517" s="89">
        <v>13106</v>
      </c>
      <c r="O1517" s="89">
        <v>9920</v>
      </c>
      <c r="P1517" s="90">
        <v>39788</v>
      </c>
      <c r="R1517" s="91"/>
    </row>
    <row r="1518" spans="1:18" ht="20.100000000000001" customHeight="1" x14ac:dyDescent="0.25">
      <c r="A1518" s="87">
        <v>5702</v>
      </c>
      <c r="B1518" s="87" t="s">
        <v>3558</v>
      </c>
      <c r="C1518" s="88"/>
      <c r="D1518" s="88"/>
      <c r="E1518" s="88"/>
      <c r="F1518" s="88" t="s">
        <v>57</v>
      </c>
      <c r="G1518" s="87" t="s">
        <v>3559</v>
      </c>
      <c r="H1518" s="87" t="s">
        <v>187</v>
      </c>
      <c r="I1518" s="87" t="s">
        <v>353</v>
      </c>
      <c r="J1518" s="87" t="s">
        <v>696</v>
      </c>
      <c r="K1518" s="87" t="s">
        <v>549</v>
      </c>
      <c r="L1518" s="87" t="s">
        <v>549</v>
      </c>
      <c r="M1518" s="89">
        <v>10990</v>
      </c>
      <c r="N1518" s="89">
        <v>24420</v>
      </c>
      <c r="O1518" s="89">
        <v>5250</v>
      </c>
      <c r="P1518" s="90">
        <v>40660</v>
      </c>
      <c r="R1518" s="91"/>
    </row>
    <row r="1519" spans="1:18" ht="20.100000000000001" customHeight="1" x14ac:dyDescent="0.25">
      <c r="A1519" s="87">
        <v>5703</v>
      </c>
      <c r="B1519" s="87" t="s">
        <v>3560</v>
      </c>
      <c r="C1519" s="88"/>
      <c r="D1519" s="88"/>
      <c r="E1519" s="88"/>
      <c r="F1519" s="88" t="s">
        <v>57</v>
      </c>
      <c r="G1519" s="87" t="s">
        <v>3561</v>
      </c>
      <c r="H1519" s="87" t="s">
        <v>187</v>
      </c>
      <c r="I1519" s="87" t="s">
        <v>353</v>
      </c>
      <c r="J1519" s="87" t="s">
        <v>696</v>
      </c>
      <c r="K1519" s="87" t="s">
        <v>549</v>
      </c>
      <c r="L1519" s="87" t="s">
        <v>549</v>
      </c>
      <c r="M1519" s="89">
        <v>30094</v>
      </c>
      <c r="N1519" s="89">
        <v>189842</v>
      </c>
      <c r="O1519" s="89">
        <v>24306</v>
      </c>
      <c r="P1519" s="90">
        <v>244242</v>
      </c>
      <c r="R1519" s="91"/>
    </row>
    <row r="1520" spans="1:18" ht="20.100000000000001" customHeight="1" x14ac:dyDescent="0.25">
      <c r="A1520" s="87">
        <v>5832</v>
      </c>
      <c r="B1520" s="87" t="s">
        <v>3562</v>
      </c>
      <c r="C1520" s="88"/>
      <c r="D1520" s="88"/>
      <c r="E1520" s="88"/>
      <c r="F1520" s="88" t="s">
        <v>57</v>
      </c>
      <c r="G1520" s="87" t="s">
        <v>3563</v>
      </c>
      <c r="H1520" s="87" t="s">
        <v>187</v>
      </c>
      <c r="I1520" s="87" t="s">
        <v>353</v>
      </c>
      <c r="J1520" s="87" t="s">
        <v>693</v>
      </c>
      <c r="K1520" s="87" t="s">
        <v>549</v>
      </c>
      <c r="L1520" s="87" t="s">
        <v>549</v>
      </c>
      <c r="M1520" s="89">
        <v>22918</v>
      </c>
      <c r="N1520" s="89">
        <v>121330</v>
      </c>
      <c r="O1520" s="89">
        <v>18114</v>
      </c>
      <c r="P1520" s="90">
        <v>162362</v>
      </c>
      <c r="R1520" s="91"/>
    </row>
    <row r="1521" spans="1:18" ht="20.100000000000001" customHeight="1" x14ac:dyDescent="0.25">
      <c r="A1521" s="87">
        <v>5837</v>
      </c>
      <c r="B1521" s="87" t="s">
        <v>3564</v>
      </c>
      <c r="C1521" s="88"/>
      <c r="D1521" s="88"/>
      <c r="E1521" s="88"/>
      <c r="F1521" s="88" t="s">
        <v>57</v>
      </c>
      <c r="G1521" s="87" t="s">
        <v>3565</v>
      </c>
      <c r="H1521" s="87" t="s">
        <v>187</v>
      </c>
      <c r="I1521" s="87" t="s">
        <v>353</v>
      </c>
      <c r="J1521" s="87" t="s">
        <v>693</v>
      </c>
      <c r="K1521" s="87" t="s">
        <v>549</v>
      </c>
      <c r="L1521" s="87" t="s">
        <v>549</v>
      </c>
      <c r="M1521" s="89">
        <v>23430</v>
      </c>
      <c r="N1521" s="89">
        <v>75528</v>
      </c>
      <c r="O1521" s="89">
        <v>27718</v>
      </c>
      <c r="P1521" s="90">
        <v>126676</v>
      </c>
      <c r="R1521" s="91"/>
    </row>
    <row r="1522" spans="1:18" ht="20.100000000000001" customHeight="1" x14ac:dyDescent="0.25">
      <c r="A1522" s="87">
        <v>5838</v>
      </c>
      <c r="B1522" s="87" t="s">
        <v>3566</v>
      </c>
      <c r="C1522" s="88"/>
      <c r="D1522" s="88"/>
      <c r="E1522" s="88"/>
      <c r="F1522" s="88" t="s">
        <v>57</v>
      </c>
      <c r="G1522" s="87" t="s">
        <v>3567</v>
      </c>
      <c r="H1522" s="87" t="s">
        <v>187</v>
      </c>
      <c r="I1522" s="87" t="s">
        <v>353</v>
      </c>
      <c r="J1522" s="87" t="s">
        <v>693</v>
      </c>
      <c r="K1522" s="87" t="s">
        <v>549</v>
      </c>
      <c r="L1522" s="87" t="s">
        <v>549</v>
      </c>
      <c r="M1522" s="89">
        <v>37450</v>
      </c>
      <c r="N1522" s="89">
        <v>184012</v>
      </c>
      <c r="O1522" s="89">
        <v>17028</v>
      </c>
      <c r="P1522" s="90">
        <v>238490</v>
      </c>
      <c r="R1522" s="91"/>
    </row>
    <row r="1523" spans="1:18" ht="20.100000000000001" customHeight="1" x14ac:dyDescent="0.25">
      <c r="A1523" s="87">
        <v>5856</v>
      </c>
      <c r="B1523" s="87" t="s">
        <v>3568</v>
      </c>
      <c r="C1523" s="88"/>
      <c r="D1523" s="88"/>
      <c r="E1523" s="88"/>
      <c r="F1523" s="88" t="s">
        <v>57</v>
      </c>
      <c r="G1523" s="87" t="s">
        <v>3569</v>
      </c>
      <c r="H1523" s="87" t="s">
        <v>187</v>
      </c>
      <c r="I1523" s="87" t="s">
        <v>353</v>
      </c>
      <c r="J1523" s="87" t="s">
        <v>696</v>
      </c>
      <c r="K1523" s="87" t="s">
        <v>549</v>
      </c>
      <c r="L1523" s="87" t="s">
        <v>549</v>
      </c>
      <c r="M1523" s="89">
        <v>38244</v>
      </c>
      <c r="N1523" s="89">
        <v>96600</v>
      </c>
      <c r="O1523" s="89">
        <v>6170</v>
      </c>
      <c r="P1523" s="90">
        <v>141014</v>
      </c>
      <c r="R1523" s="91"/>
    </row>
    <row r="1524" spans="1:18" ht="20.100000000000001" customHeight="1" x14ac:dyDescent="0.25">
      <c r="A1524" s="87">
        <v>4618</v>
      </c>
      <c r="B1524" s="87" t="s">
        <v>3570</v>
      </c>
      <c r="C1524" s="88"/>
      <c r="D1524" s="88"/>
      <c r="E1524" s="88" t="s">
        <v>601</v>
      </c>
      <c r="F1524" s="88" t="s">
        <v>57</v>
      </c>
      <c r="G1524" s="87" t="s">
        <v>3571</v>
      </c>
      <c r="H1524" s="87" t="s">
        <v>137</v>
      </c>
      <c r="I1524" s="87" t="s">
        <v>329</v>
      </c>
      <c r="J1524" s="87" t="s">
        <v>623</v>
      </c>
      <c r="K1524" s="87" t="s">
        <v>549</v>
      </c>
      <c r="L1524" s="87" t="s">
        <v>549</v>
      </c>
      <c r="M1524" s="89">
        <v>35194</v>
      </c>
      <c r="N1524" s="89">
        <v>30750</v>
      </c>
      <c r="O1524" s="89">
        <v>60244</v>
      </c>
      <c r="P1524" s="90">
        <v>126188</v>
      </c>
      <c r="R1524" s="91"/>
    </row>
    <row r="1525" spans="1:18" ht="20.100000000000001" customHeight="1" x14ac:dyDescent="0.25">
      <c r="A1525" s="87">
        <v>4616</v>
      </c>
      <c r="B1525" s="87" t="s">
        <v>3572</v>
      </c>
      <c r="C1525" s="88"/>
      <c r="D1525" s="88"/>
      <c r="E1525" s="88" t="s">
        <v>601</v>
      </c>
      <c r="F1525" s="88" t="s">
        <v>57</v>
      </c>
      <c r="G1525" s="87" t="s">
        <v>3573</v>
      </c>
      <c r="H1525" s="87" t="s">
        <v>137</v>
      </c>
      <c r="I1525" s="87" t="s">
        <v>329</v>
      </c>
      <c r="J1525" s="87" t="s">
        <v>623</v>
      </c>
      <c r="K1525" s="87" t="s">
        <v>549</v>
      </c>
      <c r="L1525" s="87" t="s">
        <v>549</v>
      </c>
      <c r="M1525" s="89">
        <v>30558</v>
      </c>
      <c r="N1525" s="89">
        <v>44650</v>
      </c>
      <c r="O1525" s="89">
        <v>51746</v>
      </c>
      <c r="P1525" s="90">
        <v>126954</v>
      </c>
      <c r="R1525" s="91"/>
    </row>
    <row r="1526" spans="1:18" ht="20.100000000000001" customHeight="1" x14ac:dyDescent="0.25">
      <c r="A1526" s="87">
        <v>1017</v>
      </c>
      <c r="B1526" s="87" t="s">
        <v>3574</v>
      </c>
      <c r="C1526" s="88"/>
      <c r="D1526" s="88"/>
      <c r="E1526" s="88" t="s">
        <v>601</v>
      </c>
      <c r="F1526" s="88" t="s">
        <v>57</v>
      </c>
      <c r="G1526" s="87" t="s">
        <v>3575</v>
      </c>
      <c r="H1526" s="87" t="s">
        <v>137</v>
      </c>
      <c r="I1526" s="87" t="s">
        <v>329</v>
      </c>
      <c r="J1526" s="87" t="s">
        <v>623</v>
      </c>
      <c r="K1526" s="87" t="s">
        <v>549</v>
      </c>
      <c r="L1526" s="87" t="s">
        <v>549</v>
      </c>
      <c r="M1526" s="89">
        <v>42440</v>
      </c>
      <c r="N1526" s="89">
        <v>50872</v>
      </c>
      <c r="O1526" s="89">
        <v>15024</v>
      </c>
      <c r="P1526" s="90">
        <v>108336</v>
      </c>
      <c r="R1526" s="91"/>
    </row>
    <row r="1527" spans="1:18" ht="20.100000000000001" customHeight="1" x14ac:dyDescent="0.25">
      <c r="A1527" s="87">
        <v>1195</v>
      </c>
      <c r="B1527" s="87" t="s">
        <v>3576</v>
      </c>
      <c r="C1527" s="88"/>
      <c r="D1527" s="88"/>
      <c r="E1527" s="88" t="s">
        <v>601</v>
      </c>
      <c r="F1527" s="88" t="s">
        <v>57</v>
      </c>
      <c r="G1527" s="87" t="s">
        <v>3577</v>
      </c>
      <c r="H1527" s="87" t="s">
        <v>137</v>
      </c>
      <c r="I1527" s="87" t="s">
        <v>329</v>
      </c>
      <c r="J1527" s="87" t="s">
        <v>623</v>
      </c>
      <c r="K1527" s="87" t="s">
        <v>549</v>
      </c>
      <c r="L1527" s="87" t="s">
        <v>549</v>
      </c>
      <c r="M1527" s="89">
        <v>104404</v>
      </c>
      <c r="N1527" s="89">
        <v>48842</v>
      </c>
      <c r="O1527" s="89">
        <v>83604</v>
      </c>
      <c r="P1527" s="90">
        <v>236850</v>
      </c>
      <c r="R1527" s="91"/>
    </row>
    <row r="1528" spans="1:18" ht="20.100000000000001" customHeight="1" x14ac:dyDescent="0.25">
      <c r="A1528" s="87">
        <v>7469</v>
      </c>
      <c r="B1528" s="87" t="s">
        <v>3578</v>
      </c>
      <c r="C1528" s="88"/>
      <c r="D1528" s="88" t="s">
        <v>66</v>
      </c>
      <c r="E1528" s="88"/>
      <c r="F1528" s="88"/>
      <c r="G1528" s="87" t="s">
        <v>3579</v>
      </c>
      <c r="H1528" s="87" t="s">
        <v>632</v>
      </c>
      <c r="I1528" s="87" t="s">
        <v>197</v>
      </c>
      <c r="J1528" s="87" t="s">
        <v>637</v>
      </c>
      <c r="K1528" s="87" t="s">
        <v>549</v>
      </c>
      <c r="L1528" s="87" t="s">
        <v>549</v>
      </c>
      <c r="M1528" s="89">
        <v>503780</v>
      </c>
      <c r="N1528" s="89">
        <v>322742</v>
      </c>
      <c r="O1528" s="89">
        <v>736396</v>
      </c>
      <c r="P1528" s="90">
        <v>1562918</v>
      </c>
      <c r="R1528" s="91"/>
    </row>
    <row r="1529" spans="1:18" ht="20.100000000000001" customHeight="1" x14ac:dyDescent="0.25">
      <c r="A1529" s="87">
        <v>7446</v>
      </c>
      <c r="B1529" s="87" t="s">
        <v>3580</v>
      </c>
      <c r="C1529" s="88"/>
      <c r="D1529" s="88" t="s">
        <v>66</v>
      </c>
      <c r="E1529" s="88"/>
      <c r="F1529" s="88"/>
      <c r="G1529" s="87" t="s">
        <v>3581</v>
      </c>
      <c r="H1529" s="87" t="s">
        <v>632</v>
      </c>
      <c r="I1529" s="87" t="s">
        <v>197</v>
      </c>
      <c r="J1529" s="87" t="s">
        <v>637</v>
      </c>
      <c r="K1529" s="87" t="s">
        <v>549</v>
      </c>
      <c r="L1529" s="87" t="s">
        <v>549</v>
      </c>
      <c r="M1529" s="89">
        <v>730248</v>
      </c>
      <c r="N1529" s="89">
        <v>565306</v>
      </c>
      <c r="O1529" s="89">
        <v>1045474</v>
      </c>
      <c r="P1529" s="90">
        <v>2341028</v>
      </c>
      <c r="R1529" s="91"/>
    </row>
    <row r="1530" spans="1:18" ht="20.100000000000001" customHeight="1" x14ac:dyDescent="0.25">
      <c r="A1530" s="87">
        <v>7419</v>
      </c>
      <c r="B1530" s="87" t="s">
        <v>3582</v>
      </c>
      <c r="C1530" s="88"/>
      <c r="D1530" s="88" t="s">
        <v>66</v>
      </c>
      <c r="E1530" s="88"/>
      <c r="F1530" s="88"/>
      <c r="G1530" s="87" t="s">
        <v>3583</v>
      </c>
      <c r="H1530" s="87" t="s">
        <v>632</v>
      </c>
      <c r="I1530" s="87" t="s">
        <v>197</v>
      </c>
      <c r="J1530" s="87" t="s">
        <v>633</v>
      </c>
      <c r="K1530" s="87" t="s">
        <v>549</v>
      </c>
      <c r="L1530" s="87" t="s">
        <v>549</v>
      </c>
      <c r="M1530" s="89">
        <v>61506</v>
      </c>
      <c r="N1530" s="89">
        <v>66604</v>
      </c>
      <c r="O1530" s="89">
        <v>81598</v>
      </c>
      <c r="P1530" s="90">
        <v>209708</v>
      </c>
      <c r="R1530" s="91"/>
    </row>
    <row r="1531" spans="1:18" ht="20.100000000000001" customHeight="1" x14ac:dyDescent="0.25">
      <c r="A1531" s="87">
        <v>7455</v>
      </c>
      <c r="B1531" s="87" t="s">
        <v>3584</v>
      </c>
      <c r="C1531" s="88"/>
      <c r="D1531" s="88" t="s">
        <v>66</v>
      </c>
      <c r="E1531" s="88"/>
      <c r="F1531" s="88"/>
      <c r="G1531" s="87" t="s">
        <v>3585</v>
      </c>
      <c r="H1531" s="87" t="s">
        <v>632</v>
      </c>
      <c r="I1531" s="87" t="s">
        <v>197</v>
      </c>
      <c r="J1531" s="87" t="s">
        <v>637</v>
      </c>
      <c r="K1531" s="87" t="s">
        <v>549</v>
      </c>
      <c r="L1531" s="87" t="s">
        <v>549</v>
      </c>
      <c r="M1531" s="89">
        <v>210278</v>
      </c>
      <c r="N1531" s="89">
        <v>188780</v>
      </c>
      <c r="O1531" s="89">
        <v>346704</v>
      </c>
      <c r="P1531" s="90">
        <v>745762</v>
      </c>
      <c r="R1531" s="91"/>
    </row>
    <row r="1532" spans="1:18" ht="20.100000000000001" customHeight="1" x14ac:dyDescent="0.25">
      <c r="A1532" s="87">
        <v>7456</v>
      </c>
      <c r="B1532" s="87" t="s">
        <v>3586</v>
      </c>
      <c r="C1532" s="88"/>
      <c r="D1532" s="88" t="s">
        <v>66</v>
      </c>
      <c r="E1532" s="88"/>
      <c r="F1532" s="88"/>
      <c r="G1532" s="87" t="s">
        <v>3587</v>
      </c>
      <c r="H1532" s="87" t="s">
        <v>632</v>
      </c>
      <c r="I1532" s="87" t="s">
        <v>197</v>
      </c>
      <c r="J1532" s="87" t="s">
        <v>637</v>
      </c>
      <c r="K1532" s="87" t="s">
        <v>549</v>
      </c>
      <c r="L1532" s="87" t="s">
        <v>549</v>
      </c>
      <c r="M1532" s="89">
        <v>662652.2872431752</v>
      </c>
      <c r="N1532" s="89">
        <v>947917.70663309109</v>
      </c>
      <c r="O1532" s="89">
        <v>1427730.988324844</v>
      </c>
      <c r="P1532" s="90">
        <v>3038300.9822011106</v>
      </c>
      <c r="R1532" s="91"/>
    </row>
    <row r="1533" spans="1:18" ht="20.100000000000001" customHeight="1" x14ac:dyDescent="0.25">
      <c r="A1533" s="87">
        <v>7457</v>
      </c>
      <c r="B1533" s="87" t="s">
        <v>3588</v>
      </c>
      <c r="C1533" s="88"/>
      <c r="D1533" s="88" t="s">
        <v>66</v>
      </c>
      <c r="E1533" s="88"/>
      <c r="F1533" s="88"/>
      <c r="G1533" s="87" t="s">
        <v>3589</v>
      </c>
      <c r="H1533" s="87" t="s">
        <v>632</v>
      </c>
      <c r="I1533" s="87" t="s">
        <v>197</v>
      </c>
      <c r="J1533" s="87" t="s">
        <v>637</v>
      </c>
      <c r="K1533" s="87" t="s">
        <v>549</v>
      </c>
      <c r="L1533" s="87" t="s">
        <v>549</v>
      </c>
      <c r="M1533" s="89">
        <v>375976.74955645856</v>
      </c>
      <c r="N1533" s="89">
        <v>537831.11451954453</v>
      </c>
      <c r="O1533" s="89">
        <v>810068.3670234076</v>
      </c>
      <c r="P1533" s="90">
        <v>1723876.2310994107</v>
      </c>
      <c r="R1533" s="91"/>
    </row>
    <row r="1534" spans="1:18" ht="20.100000000000001" customHeight="1" x14ac:dyDescent="0.25">
      <c r="A1534" s="87">
        <v>7420</v>
      </c>
      <c r="B1534" s="87" t="s">
        <v>3590</v>
      </c>
      <c r="C1534" s="88"/>
      <c r="D1534" s="88" t="s">
        <v>66</v>
      </c>
      <c r="E1534" s="88"/>
      <c r="F1534" s="88"/>
      <c r="G1534" s="87" t="s">
        <v>3591</v>
      </c>
      <c r="H1534" s="87" t="s">
        <v>632</v>
      </c>
      <c r="I1534" s="87" t="s">
        <v>197</v>
      </c>
      <c r="J1534" s="87" t="s">
        <v>633</v>
      </c>
      <c r="K1534" s="87" t="s">
        <v>549</v>
      </c>
      <c r="L1534" s="87" t="s">
        <v>549</v>
      </c>
      <c r="M1534" s="89">
        <v>409500.9632003663</v>
      </c>
      <c r="N1534" s="89">
        <v>585787.1788473645</v>
      </c>
      <c r="O1534" s="89">
        <v>882298.64465174847</v>
      </c>
      <c r="P1534" s="90">
        <v>1877586.7866994792</v>
      </c>
      <c r="R1534" s="91"/>
    </row>
    <row r="1535" spans="1:18" ht="20.100000000000001" customHeight="1" x14ac:dyDescent="0.25">
      <c r="A1535" s="87">
        <v>7460</v>
      </c>
      <c r="B1535" s="87" t="s">
        <v>3592</v>
      </c>
      <c r="C1535" s="88"/>
      <c r="D1535" s="88" t="s">
        <v>66</v>
      </c>
      <c r="E1535" s="88"/>
      <c r="F1535" s="88"/>
      <c r="G1535" s="87" t="s">
        <v>3593</v>
      </c>
      <c r="H1535" s="87" t="s">
        <v>632</v>
      </c>
      <c r="I1535" s="87" t="s">
        <v>197</v>
      </c>
      <c r="J1535" s="87" t="s">
        <v>637</v>
      </c>
      <c r="K1535" s="87" t="s">
        <v>549</v>
      </c>
      <c r="L1535" s="87" t="s">
        <v>549</v>
      </c>
      <c r="M1535" s="89">
        <v>311744</v>
      </c>
      <c r="N1535" s="89">
        <v>223030</v>
      </c>
      <c r="O1535" s="89">
        <v>344894</v>
      </c>
      <c r="P1535" s="90">
        <v>879668</v>
      </c>
      <c r="R1535" s="91"/>
    </row>
    <row r="1536" spans="1:18" ht="20.100000000000001" customHeight="1" x14ac:dyDescent="0.25">
      <c r="A1536" s="87">
        <v>7476</v>
      </c>
      <c r="B1536" s="87" t="s">
        <v>3594</v>
      </c>
      <c r="C1536" s="88"/>
      <c r="D1536" s="88" t="s">
        <v>66</v>
      </c>
      <c r="E1536" s="88"/>
      <c r="F1536" s="88"/>
      <c r="G1536" s="87" t="s">
        <v>3595</v>
      </c>
      <c r="H1536" s="87" t="s">
        <v>632</v>
      </c>
      <c r="I1536" s="87" t="s">
        <v>197</v>
      </c>
      <c r="J1536" s="87" t="s">
        <v>637</v>
      </c>
      <c r="K1536" s="87" t="s">
        <v>549</v>
      </c>
      <c r="L1536" s="87" t="s">
        <v>549</v>
      </c>
      <c r="M1536" s="89">
        <v>405616</v>
      </c>
      <c r="N1536" s="89">
        <v>337212</v>
      </c>
      <c r="O1536" s="89">
        <v>516972</v>
      </c>
      <c r="P1536" s="90">
        <v>1259800</v>
      </c>
      <c r="R1536" s="91"/>
    </row>
    <row r="1537" spans="1:18" ht="20.100000000000001" customHeight="1" x14ac:dyDescent="0.25">
      <c r="A1537" s="87">
        <v>1659</v>
      </c>
      <c r="B1537" s="87" t="s">
        <v>3596</v>
      </c>
      <c r="C1537" s="88" t="s">
        <v>20</v>
      </c>
      <c r="D1537" s="88"/>
      <c r="E1537" s="88"/>
      <c r="F1537" s="88"/>
      <c r="G1537" s="87" t="s">
        <v>3597</v>
      </c>
      <c r="H1537" s="87" t="s">
        <v>84</v>
      </c>
      <c r="I1537" s="87" t="s">
        <v>3598</v>
      </c>
      <c r="J1537" s="87" t="s">
        <v>949</v>
      </c>
      <c r="K1537" s="87" t="s">
        <v>549</v>
      </c>
      <c r="L1537" s="87" t="s">
        <v>638</v>
      </c>
      <c r="M1537" s="89">
        <v>5527188</v>
      </c>
      <c r="N1537" s="89">
        <v>9638898</v>
      </c>
      <c r="O1537" s="89">
        <v>9849682</v>
      </c>
      <c r="P1537" s="90">
        <v>25015768</v>
      </c>
      <c r="R1537" s="91"/>
    </row>
    <row r="1538" spans="1:18" ht="20.100000000000001" customHeight="1" x14ac:dyDescent="0.25">
      <c r="A1538" s="87">
        <v>5421</v>
      </c>
      <c r="B1538" s="87" t="s">
        <v>3599</v>
      </c>
      <c r="C1538" s="88" t="s">
        <v>20</v>
      </c>
      <c r="D1538" s="88"/>
      <c r="E1538" s="88"/>
      <c r="F1538" s="88"/>
      <c r="G1538" s="87" t="s">
        <v>3600</v>
      </c>
      <c r="H1538" s="87" t="s">
        <v>84</v>
      </c>
      <c r="I1538" s="87" t="s">
        <v>3598</v>
      </c>
      <c r="J1538" s="87" t="s">
        <v>548</v>
      </c>
      <c r="K1538" s="87" t="s">
        <v>549</v>
      </c>
      <c r="L1538" s="87" t="s">
        <v>638</v>
      </c>
      <c r="M1538" s="89">
        <v>1916862</v>
      </c>
      <c r="N1538" s="89">
        <v>2223698</v>
      </c>
      <c r="O1538" s="89">
        <v>3046592</v>
      </c>
      <c r="P1538" s="90">
        <v>7187152</v>
      </c>
      <c r="R1538" s="91"/>
    </row>
    <row r="1539" spans="1:18" ht="20.100000000000001" customHeight="1" x14ac:dyDescent="0.25">
      <c r="A1539" s="87">
        <v>5358</v>
      </c>
      <c r="B1539" s="87" t="s">
        <v>3601</v>
      </c>
      <c r="C1539" s="88" t="s">
        <v>20</v>
      </c>
      <c r="D1539" s="88"/>
      <c r="E1539" s="88"/>
      <c r="F1539" s="88"/>
      <c r="G1539" s="87" t="s">
        <v>3602</v>
      </c>
      <c r="H1539" s="87" t="s">
        <v>84</v>
      </c>
      <c r="I1539" s="87" t="s">
        <v>3598</v>
      </c>
      <c r="J1539" s="87" t="s">
        <v>548</v>
      </c>
      <c r="K1539" s="87" t="s">
        <v>549</v>
      </c>
      <c r="L1539" s="87" t="s">
        <v>638</v>
      </c>
      <c r="M1539" s="89">
        <v>310660</v>
      </c>
      <c r="N1539" s="89">
        <v>405296</v>
      </c>
      <c r="O1539" s="89">
        <v>618684</v>
      </c>
      <c r="P1539" s="90">
        <v>1334640</v>
      </c>
      <c r="R1539" s="91"/>
    </row>
    <row r="1540" spans="1:18" ht="20.100000000000001" customHeight="1" x14ac:dyDescent="0.25">
      <c r="A1540" s="87">
        <v>5246</v>
      </c>
      <c r="B1540" s="87" t="s">
        <v>3603</v>
      </c>
      <c r="C1540" s="88" t="s">
        <v>20</v>
      </c>
      <c r="D1540" s="88"/>
      <c r="E1540" s="88"/>
      <c r="F1540" s="88"/>
      <c r="G1540" s="87" t="s">
        <v>3604</v>
      </c>
      <c r="H1540" s="87" t="s">
        <v>84</v>
      </c>
      <c r="I1540" s="87" t="s">
        <v>3598</v>
      </c>
      <c r="J1540" s="87" t="s">
        <v>548</v>
      </c>
      <c r="K1540" s="87" t="s">
        <v>549</v>
      </c>
      <c r="L1540" s="87" t="s">
        <v>638</v>
      </c>
      <c r="M1540" s="89">
        <v>805354</v>
      </c>
      <c r="N1540" s="89">
        <v>731352</v>
      </c>
      <c r="O1540" s="89">
        <v>1459858</v>
      </c>
      <c r="P1540" s="90">
        <v>2996564</v>
      </c>
      <c r="R1540" s="91"/>
    </row>
    <row r="1541" spans="1:18" ht="20.100000000000001" customHeight="1" x14ac:dyDescent="0.25">
      <c r="A1541" s="87">
        <v>5148</v>
      </c>
      <c r="B1541" s="87" t="s">
        <v>3605</v>
      </c>
      <c r="C1541" s="88" t="s">
        <v>20</v>
      </c>
      <c r="D1541" s="88"/>
      <c r="E1541" s="88"/>
      <c r="F1541" s="88"/>
      <c r="G1541" s="87" t="s">
        <v>3606</v>
      </c>
      <c r="H1541" s="87" t="s">
        <v>84</v>
      </c>
      <c r="I1541" s="87" t="s">
        <v>3598</v>
      </c>
      <c r="J1541" s="87" t="s">
        <v>760</v>
      </c>
      <c r="K1541" s="87" t="s">
        <v>549</v>
      </c>
      <c r="L1541" s="87" t="s">
        <v>638</v>
      </c>
      <c r="M1541" s="89">
        <v>9742640</v>
      </c>
      <c r="N1541" s="89">
        <v>13477512</v>
      </c>
      <c r="O1541" s="89">
        <v>24654098</v>
      </c>
      <c r="P1541" s="90">
        <v>47874250</v>
      </c>
      <c r="R1541" s="91"/>
    </row>
    <row r="1542" spans="1:18" ht="20.100000000000001" customHeight="1" x14ac:dyDescent="0.25">
      <c r="A1542" s="87">
        <v>5150</v>
      </c>
      <c r="B1542" s="87" t="s">
        <v>3607</v>
      </c>
      <c r="C1542" s="88" t="s">
        <v>20</v>
      </c>
      <c r="D1542" s="88"/>
      <c r="E1542" s="88"/>
      <c r="F1542" s="88"/>
      <c r="G1542" s="87" t="s">
        <v>3608</v>
      </c>
      <c r="H1542" s="87" t="s">
        <v>84</v>
      </c>
      <c r="I1542" s="87" t="s">
        <v>3598</v>
      </c>
      <c r="J1542" s="87" t="s">
        <v>605</v>
      </c>
      <c r="K1542" s="87" t="s">
        <v>549</v>
      </c>
      <c r="L1542" s="87" t="s">
        <v>638</v>
      </c>
      <c r="M1542" s="89">
        <v>725372</v>
      </c>
      <c r="N1542" s="89">
        <v>1141386</v>
      </c>
      <c r="O1542" s="89">
        <v>1443970</v>
      </c>
      <c r="P1542" s="90">
        <v>3310728</v>
      </c>
      <c r="R1542" s="91"/>
    </row>
    <row r="1543" spans="1:18" ht="20.100000000000001" customHeight="1" x14ac:dyDescent="0.25">
      <c r="A1543" s="87">
        <v>5429</v>
      </c>
      <c r="B1543" s="87" t="s">
        <v>3609</v>
      </c>
      <c r="C1543" s="88" t="s">
        <v>20</v>
      </c>
      <c r="D1543" s="88"/>
      <c r="E1543" s="88"/>
      <c r="F1543" s="88"/>
      <c r="G1543" s="87" t="s">
        <v>3610</v>
      </c>
      <c r="H1543" s="87" t="s">
        <v>84</v>
      </c>
      <c r="I1543" s="87" t="s">
        <v>3598</v>
      </c>
      <c r="J1543" s="87" t="s">
        <v>548</v>
      </c>
      <c r="K1543" s="87" t="s">
        <v>549</v>
      </c>
      <c r="L1543" s="87" t="s">
        <v>638</v>
      </c>
      <c r="M1543" s="89">
        <v>198120</v>
      </c>
      <c r="N1543" s="89">
        <v>203094</v>
      </c>
      <c r="O1543" s="89">
        <v>221770</v>
      </c>
      <c r="P1543" s="90">
        <v>622984</v>
      </c>
      <c r="R1543" s="91"/>
    </row>
    <row r="1544" spans="1:18" ht="20.100000000000001" customHeight="1" x14ac:dyDescent="0.25">
      <c r="A1544" s="87">
        <v>5068</v>
      </c>
      <c r="B1544" s="87" t="s">
        <v>3611</v>
      </c>
      <c r="C1544" s="88" t="s">
        <v>20</v>
      </c>
      <c r="D1544" s="88"/>
      <c r="E1544" s="88"/>
      <c r="F1544" s="88"/>
      <c r="G1544" s="87" t="s">
        <v>3612</v>
      </c>
      <c r="H1544" s="87" t="s">
        <v>84</v>
      </c>
      <c r="I1544" s="87" t="s">
        <v>3598</v>
      </c>
      <c r="J1544" s="87" t="s">
        <v>548</v>
      </c>
      <c r="K1544" s="87" t="s">
        <v>549</v>
      </c>
      <c r="L1544" s="87" t="s">
        <v>638</v>
      </c>
      <c r="M1544" s="89">
        <v>316436</v>
      </c>
      <c r="N1544" s="89">
        <v>344024</v>
      </c>
      <c r="O1544" s="89">
        <v>496256</v>
      </c>
      <c r="P1544" s="90">
        <v>1156716</v>
      </c>
      <c r="R1544" s="91"/>
    </row>
    <row r="1545" spans="1:18" ht="20.100000000000001" customHeight="1" x14ac:dyDescent="0.25">
      <c r="A1545" s="87">
        <v>5423</v>
      </c>
      <c r="B1545" s="87" t="s">
        <v>3613</v>
      </c>
      <c r="C1545" s="88" t="s">
        <v>20</v>
      </c>
      <c r="D1545" s="88"/>
      <c r="E1545" s="88"/>
      <c r="F1545" s="88"/>
      <c r="G1545" s="87" t="s">
        <v>3614</v>
      </c>
      <c r="H1545" s="87" t="s">
        <v>84</v>
      </c>
      <c r="I1545" s="87" t="s">
        <v>3598</v>
      </c>
      <c r="J1545" s="87" t="s">
        <v>548</v>
      </c>
      <c r="K1545" s="87" t="s">
        <v>549</v>
      </c>
      <c r="L1545" s="87" t="s">
        <v>638</v>
      </c>
      <c r="M1545" s="89">
        <v>1661136</v>
      </c>
      <c r="N1545" s="89">
        <v>2649528</v>
      </c>
      <c r="O1545" s="89">
        <v>3153536</v>
      </c>
      <c r="P1545" s="90">
        <v>7464200</v>
      </c>
      <c r="R1545" s="91"/>
    </row>
    <row r="1546" spans="1:18" ht="20.100000000000001" customHeight="1" x14ac:dyDescent="0.25">
      <c r="A1546" s="87">
        <v>5424</v>
      </c>
      <c r="B1546" s="87" t="s">
        <v>3615</v>
      </c>
      <c r="C1546" s="88" t="s">
        <v>20</v>
      </c>
      <c r="D1546" s="88"/>
      <c r="E1546" s="88"/>
      <c r="F1546" s="88"/>
      <c r="G1546" s="87" t="s">
        <v>3616</v>
      </c>
      <c r="H1546" s="87" t="s">
        <v>84</v>
      </c>
      <c r="I1546" s="87" t="s">
        <v>3598</v>
      </c>
      <c r="J1546" s="87" t="s">
        <v>548</v>
      </c>
      <c r="K1546" s="87" t="s">
        <v>549</v>
      </c>
      <c r="L1546" s="87" t="s">
        <v>638</v>
      </c>
      <c r="M1546" s="89">
        <v>632396</v>
      </c>
      <c r="N1546" s="89">
        <v>970916</v>
      </c>
      <c r="O1546" s="89">
        <v>1221072</v>
      </c>
      <c r="P1546" s="90">
        <v>2824384</v>
      </c>
      <c r="R1546" s="91"/>
    </row>
    <row r="1547" spans="1:18" ht="20.100000000000001" customHeight="1" x14ac:dyDescent="0.25">
      <c r="A1547" s="87">
        <v>1039</v>
      </c>
      <c r="B1547" s="87" t="s">
        <v>3617</v>
      </c>
      <c r="C1547" s="88" t="s">
        <v>20</v>
      </c>
      <c r="D1547" s="88"/>
      <c r="E1547" s="88"/>
      <c r="F1547" s="88"/>
      <c r="G1547" s="87" t="s">
        <v>3618</v>
      </c>
      <c r="H1547" s="87" t="s">
        <v>84</v>
      </c>
      <c r="I1547" s="87" t="s">
        <v>3598</v>
      </c>
      <c r="J1547" s="87" t="s">
        <v>944</v>
      </c>
      <c r="K1547" s="87" t="s">
        <v>549</v>
      </c>
      <c r="L1547" s="87" t="s">
        <v>638</v>
      </c>
      <c r="M1547" s="89">
        <v>414552</v>
      </c>
      <c r="N1547" s="89">
        <v>763242</v>
      </c>
      <c r="O1547" s="89">
        <v>663334</v>
      </c>
      <c r="P1547" s="90">
        <v>1841128</v>
      </c>
      <c r="R1547" s="91"/>
    </row>
    <row r="1548" spans="1:18" ht="20.100000000000001" customHeight="1" x14ac:dyDescent="0.25">
      <c r="A1548" s="87">
        <v>5425</v>
      </c>
      <c r="B1548" s="87" t="s">
        <v>3619</v>
      </c>
      <c r="C1548" s="88" t="s">
        <v>20</v>
      </c>
      <c r="D1548" s="88"/>
      <c r="E1548" s="88"/>
      <c r="F1548" s="88"/>
      <c r="G1548" s="87" t="s">
        <v>3620</v>
      </c>
      <c r="H1548" s="87" t="s">
        <v>84</v>
      </c>
      <c r="I1548" s="87" t="s">
        <v>3598</v>
      </c>
      <c r="J1548" s="87" t="s">
        <v>548</v>
      </c>
      <c r="K1548" s="87" t="s">
        <v>549</v>
      </c>
      <c r="L1548" s="87" t="s">
        <v>638</v>
      </c>
      <c r="M1548" s="89">
        <v>122676</v>
      </c>
      <c r="N1548" s="89">
        <v>205438</v>
      </c>
      <c r="O1548" s="89">
        <v>298466</v>
      </c>
      <c r="P1548" s="90">
        <v>626580</v>
      </c>
      <c r="R1548" s="91"/>
    </row>
    <row r="1549" spans="1:18" ht="20.100000000000001" customHeight="1" x14ac:dyDescent="0.25">
      <c r="A1549" s="87">
        <v>1083</v>
      </c>
      <c r="B1549" s="87" t="s">
        <v>3621</v>
      </c>
      <c r="C1549" s="88" t="s">
        <v>20</v>
      </c>
      <c r="D1549" s="88"/>
      <c r="E1549" s="88"/>
      <c r="F1549" s="88"/>
      <c r="G1549" s="87" t="s">
        <v>3622</v>
      </c>
      <c r="H1549" s="87" t="s">
        <v>84</v>
      </c>
      <c r="I1549" s="87" t="s">
        <v>3598</v>
      </c>
      <c r="J1549" s="87" t="s">
        <v>944</v>
      </c>
      <c r="K1549" s="87" t="s">
        <v>549</v>
      </c>
      <c r="L1549" s="87" t="s">
        <v>638</v>
      </c>
      <c r="M1549" s="89">
        <v>902240</v>
      </c>
      <c r="N1549" s="89">
        <v>1825210</v>
      </c>
      <c r="O1549" s="89">
        <v>1943904</v>
      </c>
      <c r="P1549" s="90">
        <v>4671354</v>
      </c>
      <c r="R1549" s="91"/>
    </row>
    <row r="1550" spans="1:18" ht="20.100000000000001" customHeight="1" x14ac:dyDescent="0.25">
      <c r="A1550" s="87">
        <v>5085</v>
      </c>
      <c r="B1550" s="87" t="s">
        <v>3623</v>
      </c>
      <c r="C1550" s="88" t="s">
        <v>20</v>
      </c>
      <c r="D1550" s="88"/>
      <c r="E1550" s="88"/>
      <c r="F1550" s="88"/>
      <c r="G1550" s="87" t="s">
        <v>3624</v>
      </c>
      <c r="H1550" s="87" t="s">
        <v>84</v>
      </c>
      <c r="I1550" s="87" t="s">
        <v>3598</v>
      </c>
      <c r="J1550" s="87" t="s">
        <v>605</v>
      </c>
      <c r="K1550" s="87" t="s">
        <v>549</v>
      </c>
      <c r="L1550" s="87" t="s">
        <v>638</v>
      </c>
      <c r="M1550" s="89">
        <v>191160</v>
      </c>
      <c r="N1550" s="89">
        <v>206262</v>
      </c>
      <c r="O1550" s="89">
        <v>351490</v>
      </c>
      <c r="P1550" s="90">
        <v>748912</v>
      </c>
      <c r="R1550" s="91"/>
    </row>
    <row r="1551" spans="1:18" ht="20.100000000000001" customHeight="1" x14ac:dyDescent="0.25">
      <c r="A1551" s="87">
        <v>5086</v>
      </c>
      <c r="B1551" s="87" t="s">
        <v>3625</v>
      </c>
      <c r="C1551" s="88" t="s">
        <v>20</v>
      </c>
      <c r="D1551" s="88"/>
      <c r="E1551" s="88"/>
      <c r="F1551" s="88"/>
      <c r="G1551" s="87" t="s">
        <v>3626</v>
      </c>
      <c r="H1551" s="87" t="s">
        <v>84</v>
      </c>
      <c r="I1551" s="87" t="s">
        <v>3598</v>
      </c>
      <c r="J1551" s="87" t="s">
        <v>605</v>
      </c>
      <c r="K1551" s="87" t="s">
        <v>549</v>
      </c>
      <c r="L1551" s="87" t="s">
        <v>638</v>
      </c>
      <c r="M1551" s="93">
        <v>334990</v>
      </c>
      <c r="N1551" s="93">
        <v>364772</v>
      </c>
      <c r="O1551" s="93">
        <v>422058</v>
      </c>
      <c r="P1551" s="94">
        <v>1121820</v>
      </c>
      <c r="R1551" s="91"/>
    </row>
    <row r="1552" spans="1:18" ht="20.100000000000001" customHeight="1" x14ac:dyDescent="0.25">
      <c r="A1552" s="87">
        <v>5667</v>
      </c>
      <c r="B1552" s="87" t="s">
        <v>3627</v>
      </c>
      <c r="C1552" s="88" t="s">
        <v>20</v>
      </c>
      <c r="D1552" s="88"/>
      <c r="E1552" s="88"/>
      <c r="F1552" s="88"/>
      <c r="G1552" s="87" t="s">
        <v>3628</v>
      </c>
      <c r="H1552" s="87" t="s">
        <v>106</v>
      </c>
      <c r="I1552" s="87" t="s">
        <v>141</v>
      </c>
      <c r="J1552" s="87" t="s">
        <v>693</v>
      </c>
      <c r="K1552" s="87" t="s">
        <v>549</v>
      </c>
      <c r="L1552" s="87" t="s">
        <v>549</v>
      </c>
      <c r="M1552" s="89">
        <v>269650</v>
      </c>
      <c r="N1552" s="89">
        <v>257518</v>
      </c>
      <c r="O1552" s="89">
        <v>530172</v>
      </c>
      <c r="P1552" s="90">
        <v>1057340</v>
      </c>
      <c r="R1552" s="91"/>
    </row>
    <row r="1553" spans="1:18" ht="20.100000000000001" customHeight="1" x14ac:dyDescent="0.25">
      <c r="A1553" s="87">
        <v>5678</v>
      </c>
      <c r="B1553" s="87" t="s">
        <v>3629</v>
      </c>
      <c r="C1553" s="88" t="s">
        <v>20</v>
      </c>
      <c r="D1553" s="88"/>
      <c r="E1553" s="88"/>
      <c r="F1553" s="88"/>
      <c r="G1553" s="87" t="s">
        <v>3630</v>
      </c>
      <c r="H1553" s="87" t="s">
        <v>106</v>
      </c>
      <c r="I1553" s="87" t="s">
        <v>141</v>
      </c>
      <c r="J1553" s="87" t="s">
        <v>693</v>
      </c>
      <c r="K1553" s="87" t="s">
        <v>549</v>
      </c>
      <c r="L1553" s="87" t="s">
        <v>549</v>
      </c>
      <c r="M1553" s="89">
        <v>15206</v>
      </c>
      <c r="N1553" s="89">
        <v>39610</v>
      </c>
      <c r="O1553" s="89">
        <v>5624</v>
      </c>
      <c r="P1553" s="90">
        <v>60440</v>
      </c>
      <c r="R1553" s="91"/>
    </row>
    <row r="1554" spans="1:18" ht="20.100000000000001" customHeight="1" x14ac:dyDescent="0.25">
      <c r="A1554" s="87">
        <v>5605</v>
      </c>
      <c r="B1554" s="87" t="s">
        <v>3631</v>
      </c>
      <c r="C1554" s="88" t="s">
        <v>20</v>
      </c>
      <c r="D1554" s="88"/>
      <c r="E1554" s="88"/>
      <c r="F1554" s="88"/>
      <c r="G1554" s="87" t="s">
        <v>3632</v>
      </c>
      <c r="H1554" s="87" t="s">
        <v>106</v>
      </c>
      <c r="I1554" s="87" t="s">
        <v>141</v>
      </c>
      <c r="J1554" s="87" t="s">
        <v>693</v>
      </c>
      <c r="K1554" s="87" t="s">
        <v>549</v>
      </c>
      <c r="L1554" s="87" t="s">
        <v>549</v>
      </c>
      <c r="M1554" s="89">
        <v>104636</v>
      </c>
      <c r="N1554" s="89">
        <v>118070</v>
      </c>
      <c r="O1554" s="89">
        <v>201012</v>
      </c>
      <c r="P1554" s="90">
        <v>423718</v>
      </c>
      <c r="R1554" s="91"/>
    </row>
    <row r="1555" spans="1:18" ht="20.100000000000001" customHeight="1" x14ac:dyDescent="0.25">
      <c r="A1555" s="87">
        <v>5670</v>
      </c>
      <c r="B1555" s="87" t="s">
        <v>3633</v>
      </c>
      <c r="C1555" s="88" t="s">
        <v>20</v>
      </c>
      <c r="D1555" s="88"/>
      <c r="E1555" s="88"/>
      <c r="F1555" s="88"/>
      <c r="G1555" s="87" t="s">
        <v>3634</v>
      </c>
      <c r="H1555" s="87" t="s">
        <v>106</v>
      </c>
      <c r="I1555" s="87" t="s">
        <v>141</v>
      </c>
      <c r="J1555" s="87" t="s">
        <v>693</v>
      </c>
      <c r="K1555" s="87" t="s">
        <v>549</v>
      </c>
      <c r="L1555" s="87" t="s">
        <v>549</v>
      </c>
      <c r="M1555" s="89">
        <v>893632</v>
      </c>
      <c r="N1555" s="89">
        <v>927648</v>
      </c>
      <c r="O1555" s="89">
        <v>950194</v>
      </c>
      <c r="P1555" s="90">
        <v>2771474</v>
      </c>
      <c r="R1555" s="91"/>
    </row>
    <row r="1556" spans="1:18" ht="20.100000000000001" customHeight="1" x14ac:dyDescent="0.25">
      <c r="A1556" s="87">
        <v>5608</v>
      </c>
      <c r="B1556" s="87" t="s">
        <v>3635</v>
      </c>
      <c r="C1556" s="88" t="s">
        <v>20</v>
      </c>
      <c r="D1556" s="88"/>
      <c r="E1556" s="88"/>
      <c r="F1556" s="88"/>
      <c r="G1556" s="87" t="s">
        <v>3636</v>
      </c>
      <c r="H1556" s="87" t="s">
        <v>106</v>
      </c>
      <c r="I1556" s="87" t="s">
        <v>141</v>
      </c>
      <c r="J1556" s="87" t="s">
        <v>693</v>
      </c>
      <c r="K1556" s="87" t="s">
        <v>549</v>
      </c>
      <c r="L1556" s="87" t="s">
        <v>549</v>
      </c>
      <c r="M1556" s="93">
        <v>112742</v>
      </c>
      <c r="N1556" s="93">
        <v>110326</v>
      </c>
      <c r="O1556" s="93">
        <v>211810</v>
      </c>
      <c r="P1556" s="94">
        <v>434878</v>
      </c>
      <c r="R1556" s="91"/>
    </row>
    <row r="1557" spans="1:18" ht="20.100000000000001" customHeight="1" x14ac:dyDescent="0.25">
      <c r="A1557" s="87">
        <v>5613</v>
      </c>
      <c r="B1557" s="87" t="s">
        <v>3637</v>
      </c>
      <c r="C1557" s="88" t="s">
        <v>20</v>
      </c>
      <c r="D1557" s="88"/>
      <c r="E1557" s="88"/>
      <c r="F1557" s="88"/>
      <c r="G1557" s="87" t="s">
        <v>3638</v>
      </c>
      <c r="H1557" s="87" t="s">
        <v>106</v>
      </c>
      <c r="I1557" s="87" t="s">
        <v>141</v>
      </c>
      <c r="J1557" s="87" t="s">
        <v>693</v>
      </c>
      <c r="K1557" s="87" t="s">
        <v>549</v>
      </c>
      <c r="L1557" s="87" t="s">
        <v>549</v>
      </c>
      <c r="M1557" s="89">
        <v>27770</v>
      </c>
      <c r="N1557" s="89">
        <v>24624</v>
      </c>
      <c r="O1557" s="89">
        <v>71990</v>
      </c>
      <c r="P1557" s="90">
        <v>124384</v>
      </c>
      <c r="R1557" s="91"/>
    </row>
    <row r="1558" spans="1:18" ht="20.100000000000001" customHeight="1" x14ac:dyDescent="0.25">
      <c r="A1558" s="87">
        <v>1560</v>
      </c>
      <c r="B1558" s="87" t="s">
        <v>3639</v>
      </c>
      <c r="C1558" s="88"/>
      <c r="D1558" s="88" t="s">
        <v>66</v>
      </c>
      <c r="E1558" s="88"/>
      <c r="F1558" s="88"/>
      <c r="G1558" s="87" t="s">
        <v>3640</v>
      </c>
      <c r="H1558" s="87" t="s">
        <v>632</v>
      </c>
      <c r="I1558" s="87" t="s">
        <v>3641</v>
      </c>
      <c r="J1558" s="87" t="s">
        <v>623</v>
      </c>
      <c r="K1558" s="87" t="s">
        <v>549</v>
      </c>
      <c r="L1558" s="87" t="s">
        <v>549</v>
      </c>
      <c r="M1558" s="89">
        <v>10092</v>
      </c>
      <c r="N1558" s="89">
        <v>6962</v>
      </c>
      <c r="O1558" s="89">
        <v>10586</v>
      </c>
      <c r="P1558" s="90">
        <v>27640</v>
      </c>
      <c r="R1558" s="91"/>
    </row>
    <row r="1559" spans="1:18" ht="20.100000000000001" customHeight="1" x14ac:dyDescent="0.25">
      <c r="A1559" s="87">
        <v>1543</v>
      </c>
      <c r="B1559" s="87" t="s">
        <v>3642</v>
      </c>
      <c r="C1559" s="88"/>
      <c r="D1559" s="88" t="s">
        <v>66</v>
      </c>
      <c r="E1559" s="88"/>
      <c r="F1559" s="88"/>
      <c r="G1559" s="87" t="s">
        <v>3643</v>
      </c>
      <c r="H1559" s="87" t="s">
        <v>632</v>
      </c>
      <c r="I1559" s="87" t="s">
        <v>3641</v>
      </c>
      <c r="J1559" s="87" t="s">
        <v>548</v>
      </c>
      <c r="K1559" s="87" t="s">
        <v>549</v>
      </c>
      <c r="L1559" s="87" t="s">
        <v>549</v>
      </c>
      <c r="M1559" s="89">
        <v>587934</v>
      </c>
      <c r="N1559" s="89">
        <v>1146820</v>
      </c>
      <c r="O1559" s="89">
        <v>1621390</v>
      </c>
      <c r="P1559" s="90">
        <v>3356144</v>
      </c>
      <c r="R1559" s="91"/>
    </row>
    <row r="1560" spans="1:18" ht="20.100000000000001" customHeight="1" x14ac:dyDescent="0.25">
      <c r="A1560" s="87">
        <v>1563</v>
      </c>
      <c r="B1560" s="87" t="s">
        <v>3644</v>
      </c>
      <c r="C1560" s="88"/>
      <c r="D1560" s="88" t="s">
        <v>66</v>
      </c>
      <c r="E1560" s="88"/>
      <c r="F1560" s="88"/>
      <c r="G1560" s="87" t="s">
        <v>3645</v>
      </c>
      <c r="H1560" s="87" t="s">
        <v>632</v>
      </c>
      <c r="I1560" s="87" t="s">
        <v>3641</v>
      </c>
      <c r="J1560" s="87" t="s">
        <v>623</v>
      </c>
      <c r="K1560" s="87" t="s">
        <v>549</v>
      </c>
      <c r="L1560" s="87" t="s">
        <v>549</v>
      </c>
      <c r="M1560" s="89">
        <v>11174</v>
      </c>
      <c r="N1560" s="89">
        <v>8214</v>
      </c>
      <c r="O1560" s="89">
        <v>9606</v>
      </c>
      <c r="P1560" s="90">
        <v>28994</v>
      </c>
      <c r="R1560" s="91"/>
    </row>
    <row r="1561" spans="1:18" ht="20.100000000000001" customHeight="1" x14ac:dyDescent="0.25">
      <c r="A1561" s="87">
        <v>1561</v>
      </c>
      <c r="B1561" s="87" t="s">
        <v>3646</v>
      </c>
      <c r="C1561" s="88"/>
      <c r="D1561" s="88" t="s">
        <v>66</v>
      </c>
      <c r="E1561" s="88"/>
      <c r="F1561" s="88"/>
      <c r="G1561" s="87" t="s">
        <v>3647</v>
      </c>
      <c r="H1561" s="87" t="s">
        <v>632</v>
      </c>
      <c r="I1561" s="87" t="s">
        <v>3641</v>
      </c>
      <c r="J1561" s="87" t="s">
        <v>623</v>
      </c>
      <c r="K1561" s="87" t="s">
        <v>549</v>
      </c>
      <c r="L1561" s="87" t="s">
        <v>549</v>
      </c>
      <c r="M1561" s="89">
        <v>7188</v>
      </c>
      <c r="N1561" s="89">
        <v>4524</v>
      </c>
      <c r="O1561" s="89">
        <v>8490</v>
      </c>
      <c r="P1561" s="90">
        <v>20202</v>
      </c>
      <c r="R1561" s="91"/>
    </row>
    <row r="1562" spans="1:18" ht="20.100000000000001" customHeight="1" x14ac:dyDescent="0.25">
      <c r="A1562" s="87">
        <v>1562</v>
      </c>
      <c r="B1562" s="87" t="s">
        <v>3648</v>
      </c>
      <c r="C1562" s="88"/>
      <c r="D1562" s="88" t="s">
        <v>66</v>
      </c>
      <c r="E1562" s="88"/>
      <c r="F1562" s="88"/>
      <c r="G1562" s="87" t="s">
        <v>3649</v>
      </c>
      <c r="H1562" s="87" t="s">
        <v>632</v>
      </c>
      <c r="I1562" s="87" t="s">
        <v>3641</v>
      </c>
      <c r="J1562" s="87" t="s">
        <v>623</v>
      </c>
      <c r="K1562" s="87" t="s">
        <v>549</v>
      </c>
      <c r="L1562" s="87" t="s">
        <v>549</v>
      </c>
      <c r="M1562" s="89">
        <v>49236</v>
      </c>
      <c r="N1562" s="89">
        <v>83788</v>
      </c>
      <c r="O1562" s="89">
        <v>31940</v>
      </c>
      <c r="P1562" s="90">
        <v>164964</v>
      </c>
      <c r="R1562" s="91"/>
    </row>
    <row r="1563" spans="1:18" ht="20.100000000000001" customHeight="1" x14ac:dyDescent="0.25">
      <c r="A1563" s="87">
        <v>1548</v>
      </c>
      <c r="B1563" s="87" t="s">
        <v>3650</v>
      </c>
      <c r="C1563" s="88"/>
      <c r="D1563" s="88" t="s">
        <v>66</v>
      </c>
      <c r="E1563" s="88"/>
      <c r="F1563" s="88"/>
      <c r="G1563" s="87" t="s">
        <v>3651</v>
      </c>
      <c r="H1563" s="87" t="s">
        <v>632</v>
      </c>
      <c r="I1563" s="87" t="s">
        <v>3641</v>
      </c>
      <c r="J1563" s="87" t="s">
        <v>548</v>
      </c>
      <c r="K1563" s="87" t="s">
        <v>549</v>
      </c>
      <c r="L1563" s="87" t="s">
        <v>549</v>
      </c>
      <c r="M1563" s="89">
        <v>1730822</v>
      </c>
      <c r="N1563" s="89">
        <v>2521880</v>
      </c>
      <c r="O1563" s="89">
        <v>3144262</v>
      </c>
      <c r="P1563" s="90">
        <v>7396964</v>
      </c>
      <c r="R1563" s="91"/>
    </row>
    <row r="1564" spans="1:18" ht="20.100000000000001" customHeight="1" x14ac:dyDescent="0.25">
      <c r="A1564" s="87">
        <v>7008</v>
      </c>
      <c r="B1564" s="87" t="s">
        <v>3652</v>
      </c>
      <c r="C1564" s="88"/>
      <c r="D1564" s="88"/>
      <c r="E1564" s="88"/>
      <c r="F1564" s="88" t="s">
        <v>57</v>
      </c>
      <c r="G1564" s="87" t="s">
        <v>3653</v>
      </c>
      <c r="H1564" s="87" t="s">
        <v>632</v>
      </c>
      <c r="I1564" s="87" t="s">
        <v>3654</v>
      </c>
      <c r="J1564" s="87" t="s">
        <v>633</v>
      </c>
      <c r="K1564" s="87" t="s">
        <v>549</v>
      </c>
      <c r="L1564" s="87" t="s">
        <v>549</v>
      </c>
      <c r="M1564" s="89">
        <v>190412</v>
      </c>
      <c r="N1564" s="89">
        <v>330274</v>
      </c>
      <c r="O1564" s="89">
        <v>112676</v>
      </c>
      <c r="P1564" s="90">
        <v>633362</v>
      </c>
      <c r="R1564" s="91"/>
    </row>
    <row r="1565" spans="1:18" ht="20.100000000000001" customHeight="1" x14ac:dyDescent="0.25">
      <c r="A1565" s="87">
        <v>2292</v>
      </c>
      <c r="B1565" s="87" t="s">
        <v>3655</v>
      </c>
      <c r="C1565" s="88" t="s">
        <v>20</v>
      </c>
      <c r="D1565" s="88"/>
      <c r="E1565" s="88"/>
      <c r="F1565" s="88"/>
      <c r="G1565" s="87" t="s">
        <v>3656</v>
      </c>
      <c r="H1565" s="87" t="s">
        <v>112</v>
      </c>
      <c r="I1565" s="87" t="s">
        <v>129</v>
      </c>
      <c r="J1565" s="87" t="s">
        <v>558</v>
      </c>
      <c r="K1565" s="87" t="s">
        <v>2424</v>
      </c>
      <c r="L1565" s="87" t="s">
        <v>549</v>
      </c>
      <c r="M1565" s="89">
        <v>131458</v>
      </c>
      <c r="N1565" s="89">
        <v>259408</v>
      </c>
      <c r="O1565" s="89">
        <v>161946</v>
      </c>
      <c r="P1565" s="90">
        <v>552812</v>
      </c>
      <c r="R1565" s="91"/>
    </row>
    <row r="1566" spans="1:18" ht="20.100000000000001" customHeight="1" x14ac:dyDescent="0.25">
      <c r="A1566" s="87">
        <v>2227</v>
      </c>
      <c r="B1566" s="87" t="s">
        <v>3657</v>
      </c>
      <c r="C1566" s="88" t="s">
        <v>20</v>
      </c>
      <c r="D1566" s="88"/>
      <c r="E1566" s="88"/>
      <c r="F1566" s="88"/>
      <c r="G1566" s="87" t="s">
        <v>3658</v>
      </c>
      <c r="H1566" s="87" t="s">
        <v>112</v>
      </c>
      <c r="I1566" s="87" t="s">
        <v>129</v>
      </c>
      <c r="J1566" s="87" t="s">
        <v>558</v>
      </c>
      <c r="K1566" s="87" t="s">
        <v>2424</v>
      </c>
      <c r="L1566" s="87" t="s">
        <v>549</v>
      </c>
      <c r="M1566" s="89">
        <v>34244</v>
      </c>
      <c r="N1566" s="89">
        <v>62846</v>
      </c>
      <c r="O1566" s="89">
        <v>26712</v>
      </c>
      <c r="P1566" s="90">
        <v>123802</v>
      </c>
      <c r="R1566" s="91"/>
    </row>
    <row r="1567" spans="1:18" ht="20.100000000000001" customHeight="1" x14ac:dyDescent="0.25">
      <c r="A1567" s="87">
        <v>2335</v>
      </c>
      <c r="B1567" s="87" t="s">
        <v>3659</v>
      </c>
      <c r="C1567" s="88" t="s">
        <v>20</v>
      </c>
      <c r="D1567" s="88"/>
      <c r="E1567" s="88"/>
      <c r="F1567" s="88"/>
      <c r="G1567" s="87" t="s">
        <v>3660</v>
      </c>
      <c r="H1567" s="87" t="s">
        <v>112</v>
      </c>
      <c r="I1567" s="87" t="s">
        <v>129</v>
      </c>
      <c r="J1567" s="87" t="s">
        <v>558</v>
      </c>
      <c r="K1567" s="87" t="s">
        <v>2424</v>
      </c>
      <c r="L1567" s="87" t="s">
        <v>549</v>
      </c>
      <c r="M1567" s="89">
        <v>59812</v>
      </c>
      <c r="N1567" s="89">
        <v>166256</v>
      </c>
      <c r="O1567" s="89">
        <v>97038</v>
      </c>
      <c r="P1567" s="90">
        <v>323106</v>
      </c>
      <c r="R1567" s="91"/>
    </row>
    <row r="1568" spans="1:18" ht="20.100000000000001" customHeight="1" x14ac:dyDescent="0.25">
      <c r="A1568" s="87">
        <v>2339</v>
      </c>
      <c r="B1568" s="87" t="s">
        <v>3661</v>
      </c>
      <c r="C1568" s="88" t="s">
        <v>20</v>
      </c>
      <c r="D1568" s="88"/>
      <c r="E1568" s="88"/>
      <c r="F1568" s="88"/>
      <c r="G1568" s="87" t="s">
        <v>3662</v>
      </c>
      <c r="H1568" s="87" t="s">
        <v>112</v>
      </c>
      <c r="I1568" s="87" t="s">
        <v>129</v>
      </c>
      <c r="J1568" s="87" t="s">
        <v>558</v>
      </c>
      <c r="K1568" s="87" t="s">
        <v>2424</v>
      </c>
      <c r="L1568" s="87" t="s">
        <v>549</v>
      </c>
      <c r="M1568" s="89">
        <v>105034</v>
      </c>
      <c r="N1568" s="89">
        <v>200338</v>
      </c>
      <c r="O1568" s="89">
        <v>140588</v>
      </c>
      <c r="P1568" s="90">
        <v>445960</v>
      </c>
      <c r="R1568" s="91"/>
    </row>
    <row r="1569" spans="1:18" ht="20.100000000000001" customHeight="1" x14ac:dyDescent="0.25">
      <c r="A1569" s="87">
        <v>2257</v>
      </c>
      <c r="B1569" s="87" t="s">
        <v>3663</v>
      </c>
      <c r="C1569" s="88" t="s">
        <v>20</v>
      </c>
      <c r="D1569" s="88"/>
      <c r="E1569" s="88"/>
      <c r="F1569" s="88"/>
      <c r="G1569" s="87" t="s">
        <v>3664</v>
      </c>
      <c r="H1569" s="87" t="s">
        <v>112</v>
      </c>
      <c r="I1569" s="87" t="s">
        <v>129</v>
      </c>
      <c r="J1569" s="87" t="s">
        <v>558</v>
      </c>
      <c r="K1569" s="87" t="s">
        <v>2424</v>
      </c>
      <c r="L1569" s="87" t="s">
        <v>549</v>
      </c>
      <c r="M1569" s="89">
        <v>212570</v>
      </c>
      <c r="N1569" s="89">
        <v>264660</v>
      </c>
      <c r="O1569" s="89">
        <v>320028</v>
      </c>
      <c r="P1569" s="90">
        <v>797258</v>
      </c>
      <c r="R1569" s="91"/>
    </row>
    <row r="1570" spans="1:18" ht="20.100000000000001" customHeight="1" x14ac:dyDescent="0.25">
      <c r="A1570" s="87">
        <v>2404</v>
      </c>
      <c r="B1570" s="87" t="s">
        <v>3665</v>
      </c>
      <c r="C1570" s="88" t="s">
        <v>20</v>
      </c>
      <c r="D1570" s="88"/>
      <c r="E1570" s="88"/>
      <c r="F1570" s="88"/>
      <c r="G1570" s="87" t="s">
        <v>3666</v>
      </c>
      <c r="H1570" s="87" t="s">
        <v>112</v>
      </c>
      <c r="I1570" s="87" t="s">
        <v>129</v>
      </c>
      <c r="J1570" s="87" t="s">
        <v>558</v>
      </c>
      <c r="K1570" s="87" t="s">
        <v>2424</v>
      </c>
      <c r="L1570" s="87" t="s">
        <v>549</v>
      </c>
      <c r="M1570" s="89">
        <v>11206</v>
      </c>
      <c r="N1570" s="89">
        <v>30350</v>
      </c>
      <c r="O1570" s="89">
        <v>4718</v>
      </c>
      <c r="P1570" s="90">
        <v>46274</v>
      </c>
      <c r="R1570" s="91"/>
    </row>
    <row r="1571" spans="1:18" ht="20.100000000000001" customHeight="1" x14ac:dyDescent="0.25">
      <c r="A1571" s="87">
        <v>2296</v>
      </c>
      <c r="B1571" s="87" t="s">
        <v>3667</v>
      </c>
      <c r="C1571" s="88" t="s">
        <v>20</v>
      </c>
      <c r="D1571" s="88"/>
      <c r="E1571" s="88"/>
      <c r="F1571" s="88"/>
      <c r="G1571" s="87" t="s">
        <v>3668</v>
      </c>
      <c r="H1571" s="87" t="s">
        <v>112</v>
      </c>
      <c r="I1571" s="87" t="s">
        <v>129</v>
      </c>
      <c r="J1571" s="87" t="s">
        <v>558</v>
      </c>
      <c r="K1571" s="87" t="s">
        <v>2424</v>
      </c>
      <c r="L1571" s="87" t="s">
        <v>549</v>
      </c>
      <c r="M1571" s="89">
        <v>91464</v>
      </c>
      <c r="N1571" s="89">
        <v>189026</v>
      </c>
      <c r="O1571" s="89">
        <v>96966</v>
      </c>
      <c r="P1571" s="90">
        <v>377456</v>
      </c>
      <c r="R1571" s="91"/>
    </row>
    <row r="1572" spans="1:18" ht="20.100000000000001" customHeight="1" x14ac:dyDescent="0.25">
      <c r="A1572" s="87">
        <v>2341</v>
      </c>
      <c r="B1572" s="87" t="s">
        <v>3669</v>
      </c>
      <c r="C1572" s="88" t="s">
        <v>20</v>
      </c>
      <c r="D1572" s="88"/>
      <c r="E1572" s="88"/>
      <c r="F1572" s="88"/>
      <c r="G1572" s="87" t="s">
        <v>3670</v>
      </c>
      <c r="H1572" s="87" t="s">
        <v>112</v>
      </c>
      <c r="I1572" s="87" t="s">
        <v>129</v>
      </c>
      <c r="J1572" s="87" t="s">
        <v>558</v>
      </c>
      <c r="K1572" s="87" t="s">
        <v>2424</v>
      </c>
      <c r="L1572" s="87" t="s">
        <v>549</v>
      </c>
      <c r="M1572" s="89">
        <v>236938</v>
      </c>
      <c r="N1572" s="89">
        <v>634648</v>
      </c>
      <c r="O1572" s="89">
        <v>295142</v>
      </c>
      <c r="P1572" s="90">
        <v>1166728</v>
      </c>
      <c r="R1572" s="91"/>
    </row>
    <row r="1573" spans="1:18" ht="20.100000000000001" customHeight="1" x14ac:dyDescent="0.25">
      <c r="A1573" s="87">
        <v>2340</v>
      </c>
      <c r="B1573" s="87" t="s">
        <v>3671</v>
      </c>
      <c r="C1573" s="88" t="s">
        <v>20</v>
      </c>
      <c r="D1573" s="88"/>
      <c r="E1573" s="88"/>
      <c r="F1573" s="88"/>
      <c r="G1573" s="87" t="s">
        <v>3672</v>
      </c>
      <c r="H1573" s="87" t="s">
        <v>112</v>
      </c>
      <c r="I1573" s="87" t="s">
        <v>129</v>
      </c>
      <c r="J1573" s="87" t="s">
        <v>558</v>
      </c>
      <c r="K1573" s="87" t="s">
        <v>2424</v>
      </c>
      <c r="L1573" s="87" t="s">
        <v>549</v>
      </c>
      <c r="M1573" s="89">
        <v>104186</v>
      </c>
      <c r="N1573" s="89">
        <v>186656</v>
      </c>
      <c r="O1573" s="89">
        <v>94418</v>
      </c>
      <c r="P1573" s="90">
        <v>385260</v>
      </c>
      <c r="R1573" s="91"/>
    </row>
    <row r="1574" spans="1:18" ht="20.100000000000001" customHeight="1" x14ac:dyDescent="0.25">
      <c r="A1574" s="87">
        <v>2264</v>
      </c>
      <c r="B1574" s="87" t="s">
        <v>3673</v>
      </c>
      <c r="C1574" s="88" t="s">
        <v>20</v>
      </c>
      <c r="D1574" s="88"/>
      <c r="E1574" s="88"/>
      <c r="F1574" s="88"/>
      <c r="G1574" s="87" t="s">
        <v>3674</v>
      </c>
      <c r="H1574" s="87" t="s">
        <v>112</v>
      </c>
      <c r="I1574" s="87" t="s">
        <v>129</v>
      </c>
      <c r="J1574" s="87" t="s">
        <v>558</v>
      </c>
      <c r="K1574" s="87" t="s">
        <v>2424</v>
      </c>
      <c r="L1574" s="87" t="s">
        <v>549</v>
      </c>
      <c r="M1574" s="89">
        <v>68732</v>
      </c>
      <c r="N1574" s="89">
        <v>111144</v>
      </c>
      <c r="O1574" s="89">
        <v>56890</v>
      </c>
      <c r="P1574" s="90">
        <v>236766</v>
      </c>
      <c r="R1574" s="91"/>
    </row>
    <row r="1575" spans="1:18" ht="20.100000000000001" customHeight="1" x14ac:dyDescent="0.25">
      <c r="A1575" s="87">
        <v>1268</v>
      </c>
      <c r="B1575" s="87" t="s">
        <v>3675</v>
      </c>
      <c r="C1575" s="88"/>
      <c r="D1575" s="88"/>
      <c r="E1575" s="88" t="s">
        <v>601</v>
      </c>
      <c r="F1575" s="88" t="s">
        <v>57</v>
      </c>
      <c r="G1575" s="87" t="s">
        <v>279</v>
      </c>
      <c r="H1575" s="87" t="s">
        <v>137</v>
      </c>
      <c r="I1575" s="87" t="s">
        <v>279</v>
      </c>
      <c r="J1575" s="87" t="s">
        <v>1152</v>
      </c>
      <c r="K1575" s="87" t="s">
        <v>549</v>
      </c>
      <c r="L1575" s="87" t="s">
        <v>549</v>
      </c>
      <c r="M1575" s="89">
        <v>718016</v>
      </c>
      <c r="N1575" s="89">
        <v>1026782</v>
      </c>
      <c r="O1575" s="89">
        <v>584692</v>
      </c>
      <c r="P1575" s="90">
        <v>2329490</v>
      </c>
      <c r="R1575" s="91"/>
    </row>
    <row r="1576" spans="1:18" ht="20.100000000000001" customHeight="1" x14ac:dyDescent="0.25">
      <c r="A1576" s="87">
        <v>1316</v>
      </c>
      <c r="B1576" s="87" t="s">
        <v>3676</v>
      </c>
      <c r="C1576" s="88"/>
      <c r="D1576" s="88"/>
      <c r="E1576" s="88" t="s">
        <v>601</v>
      </c>
      <c r="F1576" s="88" t="s">
        <v>57</v>
      </c>
      <c r="G1576" s="87" t="s">
        <v>3677</v>
      </c>
      <c r="H1576" s="87" t="s">
        <v>137</v>
      </c>
      <c r="I1576" s="87" t="s">
        <v>279</v>
      </c>
      <c r="J1576" s="87" t="s">
        <v>623</v>
      </c>
      <c r="K1576" s="87" t="s">
        <v>549</v>
      </c>
      <c r="L1576" s="87" t="s">
        <v>549</v>
      </c>
      <c r="M1576" s="89">
        <v>69414</v>
      </c>
      <c r="N1576" s="89">
        <v>38296</v>
      </c>
      <c r="O1576" s="89">
        <v>19898</v>
      </c>
      <c r="P1576" s="90">
        <v>127608</v>
      </c>
      <c r="R1576" s="91"/>
    </row>
    <row r="1577" spans="1:18" ht="20.100000000000001" customHeight="1" x14ac:dyDescent="0.25">
      <c r="A1577" s="87">
        <v>1282</v>
      </c>
      <c r="B1577" s="87" t="s">
        <v>3678</v>
      </c>
      <c r="C1577" s="88"/>
      <c r="D1577" s="88"/>
      <c r="E1577" s="88"/>
      <c r="F1577" s="88" t="s">
        <v>57</v>
      </c>
      <c r="G1577" s="87" t="s">
        <v>3679</v>
      </c>
      <c r="H1577" s="87" t="s">
        <v>137</v>
      </c>
      <c r="I1577" s="87" t="s">
        <v>372</v>
      </c>
      <c r="J1577" s="87" t="s">
        <v>571</v>
      </c>
      <c r="K1577" s="87" t="s">
        <v>549</v>
      </c>
      <c r="L1577" s="87" t="s">
        <v>549</v>
      </c>
      <c r="M1577" s="89">
        <v>44474</v>
      </c>
      <c r="N1577" s="89">
        <v>26612</v>
      </c>
      <c r="O1577" s="89">
        <v>24832</v>
      </c>
      <c r="P1577" s="90">
        <v>95918</v>
      </c>
      <c r="R1577" s="91"/>
    </row>
    <row r="1578" spans="1:18" ht="20.100000000000001" customHeight="1" x14ac:dyDescent="0.25">
      <c r="A1578" s="87">
        <v>6092</v>
      </c>
      <c r="B1578" s="87" t="s">
        <v>3680</v>
      </c>
      <c r="C1578" s="88"/>
      <c r="D1578" s="88" t="s">
        <v>66</v>
      </c>
      <c r="E1578" s="88"/>
      <c r="F1578" s="88"/>
      <c r="G1578" s="87" t="s">
        <v>220</v>
      </c>
      <c r="H1578" s="87" t="s">
        <v>632</v>
      </c>
      <c r="I1578" s="87" t="s">
        <v>220</v>
      </c>
      <c r="J1578" s="87" t="s">
        <v>548</v>
      </c>
      <c r="K1578" s="87" t="s">
        <v>549</v>
      </c>
      <c r="L1578" s="87" t="s">
        <v>549</v>
      </c>
      <c r="M1578" s="89">
        <v>1436600</v>
      </c>
      <c r="N1578" s="89">
        <v>1968196</v>
      </c>
      <c r="O1578" s="89">
        <v>1441822</v>
      </c>
      <c r="P1578" s="90">
        <v>4846618</v>
      </c>
      <c r="R1578" s="91"/>
    </row>
    <row r="1579" spans="1:18" ht="20.100000000000001" customHeight="1" x14ac:dyDescent="0.25">
      <c r="A1579" s="87">
        <v>2944</v>
      </c>
      <c r="B1579" s="87" t="s">
        <v>3681</v>
      </c>
      <c r="C1579" s="88" t="s">
        <v>20</v>
      </c>
      <c r="D1579" s="88"/>
      <c r="E1579" s="88"/>
      <c r="F1579" s="88"/>
      <c r="G1579" s="87" t="s">
        <v>3682</v>
      </c>
      <c r="H1579" s="87" t="s">
        <v>112</v>
      </c>
      <c r="I1579" s="87" t="s">
        <v>126</v>
      </c>
      <c r="J1579" s="87" t="s">
        <v>558</v>
      </c>
      <c r="K1579" s="87" t="s">
        <v>849</v>
      </c>
      <c r="L1579" s="87" t="s">
        <v>549</v>
      </c>
      <c r="M1579" s="89">
        <v>74726</v>
      </c>
      <c r="N1579" s="89">
        <v>92310</v>
      </c>
      <c r="O1579" s="89">
        <v>135876</v>
      </c>
      <c r="P1579" s="90">
        <v>302912</v>
      </c>
      <c r="R1579" s="91"/>
    </row>
    <row r="1580" spans="1:18" ht="20.100000000000001" customHeight="1" x14ac:dyDescent="0.25">
      <c r="A1580" s="87">
        <v>2779</v>
      </c>
      <c r="B1580" s="87" t="s">
        <v>3683</v>
      </c>
      <c r="C1580" s="88" t="s">
        <v>20</v>
      </c>
      <c r="D1580" s="88"/>
      <c r="E1580" s="88"/>
      <c r="F1580" s="88"/>
      <c r="G1580" s="87" t="s">
        <v>3684</v>
      </c>
      <c r="H1580" s="87" t="s">
        <v>112</v>
      </c>
      <c r="I1580" s="87" t="s">
        <v>126</v>
      </c>
      <c r="J1580" s="87" t="s">
        <v>558</v>
      </c>
      <c r="K1580" s="87" t="s">
        <v>849</v>
      </c>
      <c r="L1580" s="87" t="s">
        <v>549</v>
      </c>
      <c r="M1580" s="89">
        <v>55298</v>
      </c>
      <c r="N1580" s="89">
        <v>68310</v>
      </c>
      <c r="O1580" s="89">
        <v>90892</v>
      </c>
      <c r="P1580" s="90">
        <v>214500</v>
      </c>
      <c r="R1580" s="91"/>
    </row>
    <row r="1581" spans="1:18" ht="20.100000000000001" customHeight="1" x14ac:dyDescent="0.25">
      <c r="A1581" s="87">
        <v>2603</v>
      </c>
      <c r="B1581" s="87" t="s">
        <v>3685</v>
      </c>
      <c r="C1581" s="88" t="s">
        <v>20</v>
      </c>
      <c r="D1581" s="88"/>
      <c r="E1581" s="88"/>
      <c r="F1581" s="88"/>
      <c r="G1581" s="87" t="s">
        <v>3686</v>
      </c>
      <c r="H1581" s="87" t="s">
        <v>112</v>
      </c>
      <c r="I1581" s="87" t="s">
        <v>126</v>
      </c>
      <c r="J1581" s="87" t="s">
        <v>558</v>
      </c>
      <c r="K1581" s="87" t="s">
        <v>849</v>
      </c>
      <c r="L1581" s="87" t="s">
        <v>549</v>
      </c>
      <c r="M1581" s="89">
        <v>23802</v>
      </c>
      <c r="N1581" s="89">
        <v>30064</v>
      </c>
      <c r="O1581" s="89">
        <v>25646</v>
      </c>
      <c r="P1581" s="90">
        <v>79512</v>
      </c>
      <c r="R1581" s="91"/>
    </row>
    <row r="1582" spans="1:18" ht="20.100000000000001" customHeight="1" x14ac:dyDescent="0.25">
      <c r="A1582" s="87">
        <v>2870</v>
      </c>
      <c r="B1582" s="87" t="s">
        <v>3687</v>
      </c>
      <c r="C1582" s="88" t="s">
        <v>20</v>
      </c>
      <c r="D1582" s="88"/>
      <c r="E1582" s="88"/>
      <c r="F1582" s="88"/>
      <c r="G1582" s="87" t="s">
        <v>3688</v>
      </c>
      <c r="H1582" s="87" t="s">
        <v>112</v>
      </c>
      <c r="I1582" s="87" t="s">
        <v>126</v>
      </c>
      <c r="J1582" s="87" t="s">
        <v>558</v>
      </c>
      <c r="K1582" s="87" t="s">
        <v>849</v>
      </c>
      <c r="L1582" s="87" t="s">
        <v>549</v>
      </c>
      <c r="M1582" s="89">
        <v>277924</v>
      </c>
      <c r="N1582" s="89">
        <v>251824</v>
      </c>
      <c r="O1582" s="89">
        <v>331612</v>
      </c>
      <c r="P1582" s="90">
        <v>861360</v>
      </c>
      <c r="R1582" s="91"/>
    </row>
    <row r="1583" spans="1:18" ht="20.100000000000001" customHeight="1" x14ac:dyDescent="0.25">
      <c r="A1583" s="87">
        <v>2770</v>
      </c>
      <c r="B1583" s="87" t="s">
        <v>3689</v>
      </c>
      <c r="C1583" s="88" t="s">
        <v>20</v>
      </c>
      <c r="D1583" s="88"/>
      <c r="E1583" s="88"/>
      <c r="F1583" s="88"/>
      <c r="G1583" s="87" t="s">
        <v>3690</v>
      </c>
      <c r="H1583" s="87" t="s">
        <v>112</v>
      </c>
      <c r="I1583" s="87" t="s">
        <v>126</v>
      </c>
      <c r="J1583" s="87" t="s">
        <v>558</v>
      </c>
      <c r="K1583" s="87" t="s">
        <v>849</v>
      </c>
      <c r="L1583" s="87" t="s">
        <v>549</v>
      </c>
      <c r="M1583" s="89">
        <v>76232</v>
      </c>
      <c r="N1583" s="89">
        <v>76594</v>
      </c>
      <c r="O1583" s="89">
        <v>143540</v>
      </c>
      <c r="P1583" s="90">
        <v>296366</v>
      </c>
      <c r="R1583" s="91"/>
    </row>
    <row r="1584" spans="1:18" ht="20.100000000000001" customHeight="1" x14ac:dyDescent="0.25">
      <c r="A1584" s="87">
        <v>2953</v>
      </c>
      <c r="B1584" s="87" t="s">
        <v>3691</v>
      </c>
      <c r="C1584" s="88" t="s">
        <v>20</v>
      </c>
      <c r="D1584" s="88"/>
      <c r="E1584" s="88"/>
      <c r="F1584" s="88"/>
      <c r="G1584" s="87" t="s">
        <v>3692</v>
      </c>
      <c r="H1584" s="87" t="s">
        <v>112</v>
      </c>
      <c r="I1584" s="87" t="s">
        <v>126</v>
      </c>
      <c r="J1584" s="87" t="s">
        <v>558</v>
      </c>
      <c r="K1584" s="87" t="s">
        <v>849</v>
      </c>
      <c r="L1584" s="87" t="s">
        <v>549</v>
      </c>
      <c r="M1584" s="89">
        <v>113074</v>
      </c>
      <c r="N1584" s="89">
        <v>96460</v>
      </c>
      <c r="O1584" s="89">
        <v>146972</v>
      </c>
      <c r="P1584" s="90">
        <v>356506</v>
      </c>
      <c r="R1584" s="91"/>
    </row>
    <row r="1585" spans="1:18" ht="20.100000000000001" customHeight="1" x14ac:dyDescent="0.25">
      <c r="A1585" s="87">
        <v>2768</v>
      </c>
      <c r="B1585" s="87" t="s">
        <v>3693</v>
      </c>
      <c r="C1585" s="88" t="s">
        <v>20</v>
      </c>
      <c r="D1585" s="88"/>
      <c r="E1585" s="88"/>
      <c r="F1585" s="88"/>
      <c r="G1585" s="87" t="s">
        <v>3694</v>
      </c>
      <c r="H1585" s="87" t="s">
        <v>112</v>
      </c>
      <c r="I1585" s="87" t="s">
        <v>126</v>
      </c>
      <c r="J1585" s="87" t="s">
        <v>558</v>
      </c>
      <c r="K1585" s="87" t="s">
        <v>849</v>
      </c>
      <c r="L1585" s="87" t="s">
        <v>549</v>
      </c>
      <c r="M1585" s="89">
        <v>188728</v>
      </c>
      <c r="N1585" s="89">
        <v>200604</v>
      </c>
      <c r="O1585" s="89">
        <v>318094</v>
      </c>
      <c r="P1585" s="90">
        <v>707426</v>
      </c>
      <c r="R1585" s="91"/>
    </row>
    <row r="1586" spans="1:18" ht="20.100000000000001" customHeight="1" x14ac:dyDescent="0.25">
      <c r="A1586" s="87">
        <v>2860</v>
      </c>
      <c r="B1586" s="87" t="s">
        <v>3695</v>
      </c>
      <c r="C1586" s="88" t="s">
        <v>20</v>
      </c>
      <c r="D1586" s="88"/>
      <c r="E1586" s="88"/>
      <c r="F1586" s="88"/>
      <c r="G1586" s="87" t="s">
        <v>3696</v>
      </c>
      <c r="H1586" s="87" t="s">
        <v>112</v>
      </c>
      <c r="I1586" s="87" t="s">
        <v>126</v>
      </c>
      <c r="J1586" s="87" t="s">
        <v>558</v>
      </c>
      <c r="K1586" s="87" t="s">
        <v>849</v>
      </c>
      <c r="L1586" s="87" t="s">
        <v>549</v>
      </c>
      <c r="M1586" s="89">
        <v>143538</v>
      </c>
      <c r="N1586" s="89">
        <v>151202</v>
      </c>
      <c r="O1586" s="89">
        <v>212578</v>
      </c>
      <c r="P1586" s="90">
        <v>507318</v>
      </c>
      <c r="R1586" s="91"/>
    </row>
    <row r="1587" spans="1:18" ht="20.100000000000001" customHeight="1" x14ac:dyDescent="0.25">
      <c r="A1587" s="87">
        <v>2861</v>
      </c>
      <c r="B1587" s="87" t="s">
        <v>3697</v>
      </c>
      <c r="C1587" s="88" t="s">
        <v>20</v>
      </c>
      <c r="D1587" s="88"/>
      <c r="E1587" s="88"/>
      <c r="F1587" s="88"/>
      <c r="G1587" s="87" t="s">
        <v>3698</v>
      </c>
      <c r="H1587" s="87" t="s">
        <v>112</v>
      </c>
      <c r="I1587" s="87" t="s">
        <v>126</v>
      </c>
      <c r="J1587" s="87" t="s">
        <v>558</v>
      </c>
      <c r="K1587" s="87" t="s">
        <v>849</v>
      </c>
      <c r="L1587" s="87" t="s">
        <v>549</v>
      </c>
      <c r="M1587" s="89">
        <v>228194</v>
      </c>
      <c r="N1587" s="89">
        <v>265218</v>
      </c>
      <c r="O1587" s="89">
        <v>343816</v>
      </c>
      <c r="P1587" s="90">
        <v>837228</v>
      </c>
      <c r="R1587" s="91"/>
    </row>
    <row r="1588" spans="1:18" ht="20.100000000000001" customHeight="1" x14ac:dyDescent="0.25">
      <c r="A1588" s="87">
        <v>2830</v>
      </c>
      <c r="B1588" s="87" t="s">
        <v>3699</v>
      </c>
      <c r="C1588" s="88" t="s">
        <v>20</v>
      </c>
      <c r="D1588" s="88"/>
      <c r="E1588" s="88"/>
      <c r="F1588" s="88"/>
      <c r="G1588" s="87" t="s">
        <v>3700</v>
      </c>
      <c r="H1588" s="87" t="s">
        <v>112</v>
      </c>
      <c r="I1588" s="87" t="s">
        <v>126</v>
      </c>
      <c r="J1588" s="87" t="s">
        <v>558</v>
      </c>
      <c r="K1588" s="87" t="s">
        <v>849</v>
      </c>
      <c r="L1588" s="87" t="s">
        <v>549</v>
      </c>
      <c r="M1588" s="89">
        <v>136660</v>
      </c>
      <c r="N1588" s="89">
        <v>124112</v>
      </c>
      <c r="O1588" s="89">
        <v>209386</v>
      </c>
      <c r="P1588" s="90">
        <v>470158</v>
      </c>
      <c r="R1588" s="91"/>
    </row>
    <row r="1589" spans="1:18" ht="20.100000000000001" customHeight="1" x14ac:dyDescent="0.25">
      <c r="A1589" s="87">
        <v>2971</v>
      </c>
      <c r="B1589" s="87" t="s">
        <v>3701</v>
      </c>
      <c r="C1589" s="88" t="s">
        <v>20</v>
      </c>
      <c r="D1589" s="88"/>
      <c r="E1589" s="88"/>
      <c r="F1589" s="88"/>
      <c r="G1589" s="87" t="s">
        <v>3702</v>
      </c>
      <c r="H1589" s="87" t="s">
        <v>112</v>
      </c>
      <c r="I1589" s="87" t="s">
        <v>126</v>
      </c>
      <c r="J1589" s="87" t="s">
        <v>558</v>
      </c>
      <c r="K1589" s="87" t="s">
        <v>849</v>
      </c>
      <c r="L1589" s="87" t="s">
        <v>549</v>
      </c>
      <c r="M1589" s="89">
        <v>3726</v>
      </c>
      <c r="N1589" s="89">
        <v>10020</v>
      </c>
      <c r="O1589" s="89">
        <v>11078</v>
      </c>
      <c r="P1589" s="90">
        <v>24824</v>
      </c>
      <c r="R1589" s="91"/>
    </row>
    <row r="1590" spans="1:18" ht="20.100000000000001" customHeight="1" x14ac:dyDescent="0.25">
      <c r="A1590" s="87">
        <v>2979</v>
      </c>
      <c r="B1590" s="87" t="s">
        <v>3703</v>
      </c>
      <c r="C1590" s="88" t="s">
        <v>20</v>
      </c>
      <c r="D1590" s="88"/>
      <c r="E1590" s="88"/>
      <c r="F1590" s="88"/>
      <c r="G1590" s="87" t="s">
        <v>3704</v>
      </c>
      <c r="H1590" s="87" t="s">
        <v>112</v>
      </c>
      <c r="I1590" s="87" t="s">
        <v>126</v>
      </c>
      <c r="J1590" s="87" t="s">
        <v>558</v>
      </c>
      <c r="K1590" s="87" t="s">
        <v>849</v>
      </c>
      <c r="L1590" s="87" t="s">
        <v>549</v>
      </c>
      <c r="M1590" s="89">
        <v>56058</v>
      </c>
      <c r="N1590" s="89">
        <v>66956</v>
      </c>
      <c r="O1590" s="89">
        <v>73892</v>
      </c>
      <c r="P1590" s="90">
        <v>196906</v>
      </c>
      <c r="R1590" s="91"/>
    </row>
    <row r="1591" spans="1:18" ht="20.100000000000001" customHeight="1" x14ac:dyDescent="0.25">
      <c r="A1591" s="87">
        <v>2857</v>
      </c>
      <c r="B1591" s="87" t="s">
        <v>3705</v>
      </c>
      <c r="C1591" s="88" t="s">
        <v>20</v>
      </c>
      <c r="D1591" s="88"/>
      <c r="E1591" s="88"/>
      <c r="F1591" s="88"/>
      <c r="G1591" s="87" t="s">
        <v>3706</v>
      </c>
      <c r="H1591" s="87" t="s">
        <v>112</v>
      </c>
      <c r="I1591" s="87" t="s">
        <v>126</v>
      </c>
      <c r="J1591" s="87" t="s">
        <v>558</v>
      </c>
      <c r="K1591" s="87" t="s">
        <v>849</v>
      </c>
      <c r="L1591" s="87" t="s">
        <v>549</v>
      </c>
      <c r="M1591" s="89">
        <v>70</v>
      </c>
      <c r="N1591" s="89">
        <v>24</v>
      </c>
      <c r="O1591" s="89">
        <v>0</v>
      </c>
      <c r="P1591" s="90">
        <v>94</v>
      </c>
      <c r="R1591" s="91"/>
    </row>
    <row r="1592" spans="1:18" ht="20.100000000000001" customHeight="1" x14ac:dyDescent="0.25">
      <c r="A1592" s="87">
        <v>2833</v>
      </c>
      <c r="B1592" s="87" t="s">
        <v>3707</v>
      </c>
      <c r="C1592" s="88" t="s">
        <v>20</v>
      </c>
      <c r="D1592" s="88"/>
      <c r="E1592" s="88"/>
      <c r="F1592" s="88"/>
      <c r="G1592" s="87" t="s">
        <v>3708</v>
      </c>
      <c r="H1592" s="87" t="s">
        <v>112</v>
      </c>
      <c r="I1592" s="87" t="s">
        <v>126</v>
      </c>
      <c r="J1592" s="87" t="s">
        <v>558</v>
      </c>
      <c r="K1592" s="87" t="s">
        <v>849</v>
      </c>
      <c r="L1592" s="87" t="s">
        <v>549</v>
      </c>
      <c r="M1592" s="89">
        <v>92600</v>
      </c>
      <c r="N1592" s="89">
        <v>97940</v>
      </c>
      <c r="O1592" s="89">
        <v>138182</v>
      </c>
      <c r="P1592" s="90">
        <v>328722</v>
      </c>
      <c r="R1592" s="91"/>
    </row>
    <row r="1593" spans="1:18" ht="20.100000000000001" customHeight="1" x14ac:dyDescent="0.25">
      <c r="A1593" s="87">
        <v>2873</v>
      </c>
      <c r="B1593" s="87" t="s">
        <v>3709</v>
      </c>
      <c r="C1593" s="88" t="s">
        <v>20</v>
      </c>
      <c r="D1593" s="88"/>
      <c r="E1593" s="88"/>
      <c r="F1593" s="88"/>
      <c r="G1593" s="87" t="s">
        <v>3710</v>
      </c>
      <c r="H1593" s="87" t="s">
        <v>112</v>
      </c>
      <c r="I1593" s="87" t="s">
        <v>126</v>
      </c>
      <c r="J1593" s="87" t="s">
        <v>558</v>
      </c>
      <c r="K1593" s="87" t="s">
        <v>849</v>
      </c>
      <c r="L1593" s="87" t="s">
        <v>549</v>
      </c>
      <c r="M1593" s="89">
        <v>54778</v>
      </c>
      <c r="N1593" s="89">
        <v>41818</v>
      </c>
      <c r="O1593" s="89">
        <v>62510</v>
      </c>
      <c r="P1593" s="90">
        <v>159106</v>
      </c>
      <c r="R1593" s="91"/>
    </row>
    <row r="1594" spans="1:18" ht="20.100000000000001" customHeight="1" x14ac:dyDescent="0.25">
      <c r="A1594" s="87">
        <v>2771</v>
      </c>
      <c r="B1594" s="87" t="s">
        <v>3711</v>
      </c>
      <c r="C1594" s="88" t="s">
        <v>20</v>
      </c>
      <c r="D1594" s="88"/>
      <c r="E1594" s="88"/>
      <c r="F1594" s="88"/>
      <c r="G1594" s="87" t="s">
        <v>126</v>
      </c>
      <c r="H1594" s="87" t="s">
        <v>112</v>
      </c>
      <c r="I1594" s="87" t="s">
        <v>126</v>
      </c>
      <c r="J1594" s="87" t="s">
        <v>1152</v>
      </c>
      <c r="K1594" s="87" t="s">
        <v>849</v>
      </c>
      <c r="L1594" s="87" t="s">
        <v>549</v>
      </c>
      <c r="M1594" s="89">
        <v>973842</v>
      </c>
      <c r="N1594" s="89">
        <v>1944636</v>
      </c>
      <c r="O1594" s="89">
        <v>863240</v>
      </c>
      <c r="P1594" s="90">
        <v>3781718</v>
      </c>
      <c r="R1594" s="91"/>
    </row>
    <row r="1595" spans="1:18" ht="20.100000000000001" customHeight="1" x14ac:dyDescent="0.25">
      <c r="A1595" s="87">
        <v>2834</v>
      </c>
      <c r="B1595" s="87" t="s">
        <v>3712</v>
      </c>
      <c r="C1595" s="88" t="s">
        <v>20</v>
      </c>
      <c r="D1595" s="88"/>
      <c r="E1595" s="88"/>
      <c r="F1595" s="88"/>
      <c r="G1595" s="87" t="s">
        <v>3713</v>
      </c>
      <c r="H1595" s="87" t="s">
        <v>112</v>
      </c>
      <c r="I1595" s="87" t="s">
        <v>126</v>
      </c>
      <c r="J1595" s="87" t="s">
        <v>558</v>
      </c>
      <c r="K1595" s="87" t="s">
        <v>549</v>
      </c>
      <c r="L1595" s="87" t="s">
        <v>549</v>
      </c>
      <c r="M1595" s="89">
        <v>4132</v>
      </c>
      <c r="N1595" s="89">
        <v>5534</v>
      </c>
      <c r="O1595" s="89">
        <v>16666</v>
      </c>
      <c r="P1595" s="90">
        <v>26332</v>
      </c>
      <c r="R1595" s="91"/>
    </row>
    <row r="1596" spans="1:18" ht="20.100000000000001" customHeight="1" x14ac:dyDescent="0.25">
      <c r="A1596" s="87">
        <v>2835</v>
      </c>
      <c r="B1596" s="87" t="s">
        <v>3714</v>
      </c>
      <c r="C1596" s="88" t="s">
        <v>20</v>
      </c>
      <c r="D1596" s="88"/>
      <c r="E1596" s="88"/>
      <c r="F1596" s="88"/>
      <c r="G1596" s="87" t="s">
        <v>3715</v>
      </c>
      <c r="H1596" s="87" t="s">
        <v>112</v>
      </c>
      <c r="I1596" s="87" t="s">
        <v>126</v>
      </c>
      <c r="J1596" s="87" t="s">
        <v>558</v>
      </c>
      <c r="K1596" s="87" t="s">
        <v>849</v>
      </c>
      <c r="L1596" s="87" t="s">
        <v>549</v>
      </c>
      <c r="M1596" s="89">
        <v>23474</v>
      </c>
      <c r="N1596" s="89">
        <v>19236</v>
      </c>
      <c r="O1596" s="89">
        <v>18172</v>
      </c>
      <c r="P1596" s="90">
        <v>60882</v>
      </c>
      <c r="R1596" s="91"/>
    </row>
    <row r="1597" spans="1:18" ht="20.100000000000001" customHeight="1" x14ac:dyDescent="0.25">
      <c r="A1597" s="87">
        <v>2773</v>
      </c>
      <c r="B1597" s="87" t="s">
        <v>3716</v>
      </c>
      <c r="C1597" s="88" t="s">
        <v>20</v>
      </c>
      <c r="D1597" s="88"/>
      <c r="E1597" s="88"/>
      <c r="F1597" s="88"/>
      <c r="G1597" s="87" t="s">
        <v>3717</v>
      </c>
      <c r="H1597" s="87" t="s">
        <v>112</v>
      </c>
      <c r="I1597" s="87" t="s">
        <v>126</v>
      </c>
      <c r="J1597" s="87" t="s">
        <v>558</v>
      </c>
      <c r="K1597" s="87" t="s">
        <v>849</v>
      </c>
      <c r="L1597" s="87" t="s">
        <v>549</v>
      </c>
      <c r="M1597" s="89">
        <v>64652</v>
      </c>
      <c r="N1597" s="89">
        <v>60322</v>
      </c>
      <c r="O1597" s="89">
        <v>128772</v>
      </c>
      <c r="P1597" s="90">
        <v>253746</v>
      </c>
      <c r="R1597" s="91"/>
    </row>
    <row r="1598" spans="1:18" ht="20.100000000000001" customHeight="1" x14ac:dyDescent="0.25">
      <c r="A1598" s="87">
        <v>7520</v>
      </c>
      <c r="B1598" s="87" t="s">
        <v>3718</v>
      </c>
      <c r="C1598" s="88"/>
      <c r="D1598" s="88" t="s">
        <v>66</v>
      </c>
      <c r="E1598" s="88"/>
      <c r="F1598" s="88"/>
      <c r="G1598" s="87" t="s">
        <v>3719</v>
      </c>
      <c r="H1598" s="87" t="s">
        <v>102</v>
      </c>
      <c r="I1598" s="87" t="s">
        <v>230</v>
      </c>
      <c r="J1598" s="87" t="s">
        <v>558</v>
      </c>
      <c r="K1598" s="87" t="s">
        <v>549</v>
      </c>
      <c r="L1598" s="87" t="s">
        <v>549</v>
      </c>
      <c r="M1598" s="89">
        <v>29454</v>
      </c>
      <c r="N1598" s="89">
        <v>20826</v>
      </c>
      <c r="O1598" s="89">
        <v>15134</v>
      </c>
      <c r="P1598" s="90">
        <v>65414</v>
      </c>
      <c r="R1598" s="91"/>
    </row>
    <row r="1599" spans="1:18" ht="20.100000000000001" customHeight="1" x14ac:dyDescent="0.25">
      <c r="A1599" s="87">
        <v>7910</v>
      </c>
      <c r="B1599" s="87" t="s">
        <v>3720</v>
      </c>
      <c r="C1599" s="88"/>
      <c r="D1599" s="88" t="s">
        <v>66</v>
      </c>
      <c r="E1599" s="88"/>
      <c r="F1599" s="88"/>
      <c r="G1599" s="87" t="s">
        <v>3721</v>
      </c>
      <c r="H1599" s="87" t="s">
        <v>102</v>
      </c>
      <c r="I1599" s="87" t="s">
        <v>230</v>
      </c>
      <c r="J1599" s="87" t="s">
        <v>558</v>
      </c>
      <c r="K1599" s="87" t="s">
        <v>549</v>
      </c>
      <c r="L1599" s="87" t="s">
        <v>549</v>
      </c>
      <c r="M1599" s="89">
        <v>48452</v>
      </c>
      <c r="N1599" s="89">
        <v>33282</v>
      </c>
      <c r="O1599" s="89">
        <v>13260</v>
      </c>
      <c r="P1599" s="90">
        <v>94994</v>
      </c>
      <c r="R1599" s="91"/>
    </row>
    <row r="1600" spans="1:18" ht="20.100000000000001" customHeight="1" x14ac:dyDescent="0.25">
      <c r="A1600" s="87">
        <v>7916</v>
      </c>
      <c r="B1600" s="87" t="s">
        <v>3722</v>
      </c>
      <c r="C1600" s="88"/>
      <c r="D1600" s="88" t="s">
        <v>66</v>
      </c>
      <c r="E1600" s="88"/>
      <c r="F1600" s="88"/>
      <c r="G1600" s="87" t="s">
        <v>3723</v>
      </c>
      <c r="H1600" s="87" t="s">
        <v>102</v>
      </c>
      <c r="I1600" s="87" t="s">
        <v>230</v>
      </c>
      <c r="J1600" s="87" t="s">
        <v>558</v>
      </c>
      <c r="K1600" s="87" t="s">
        <v>549</v>
      </c>
      <c r="L1600" s="87" t="s">
        <v>549</v>
      </c>
      <c r="M1600" s="89">
        <v>54736</v>
      </c>
      <c r="N1600" s="89">
        <v>131352</v>
      </c>
      <c r="O1600" s="89">
        <v>20760</v>
      </c>
      <c r="P1600" s="90">
        <v>206848</v>
      </c>
      <c r="R1600" s="91"/>
    </row>
    <row r="1601" spans="1:18" ht="20.100000000000001" customHeight="1" x14ac:dyDescent="0.25">
      <c r="A1601" s="87">
        <v>7975</v>
      </c>
      <c r="B1601" s="87" t="s">
        <v>3724</v>
      </c>
      <c r="C1601" s="88"/>
      <c r="D1601" s="88" t="s">
        <v>66</v>
      </c>
      <c r="E1601" s="88"/>
      <c r="F1601" s="88"/>
      <c r="G1601" s="87" t="s">
        <v>3725</v>
      </c>
      <c r="H1601" s="87" t="s">
        <v>102</v>
      </c>
      <c r="I1601" s="87" t="s">
        <v>230</v>
      </c>
      <c r="J1601" s="87" t="s">
        <v>558</v>
      </c>
      <c r="K1601" s="87" t="s">
        <v>549</v>
      </c>
      <c r="L1601" s="87" t="s">
        <v>549</v>
      </c>
      <c r="M1601" s="89">
        <v>36894</v>
      </c>
      <c r="N1601" s="89">
        <v>31378</v>
      </c>
      <c r="O1601" s="89">
        <v>12352</v>
      </c>
      <c r="P1601" s="90">
        <v>80624</v>
      </c>
      <c r="R1601" s="91"/>
    </row>
    <row r="1602" spans="1:18" ht="20.100000000000001" customHeight="1" x14ac:dyDescent="0.25">
      <c r="A1602" s="87">
        <v>7976</v>
      </c>
      <c r="B1602" s="87" t="s">
        <v>3726</v>
      </c>
      <c r="C1602" s="88"/>
      <c r="D1602" s="88" t="s">
        <v>66</v>
      </c>
      <c r="E1602" s="88"/>
      <c r="F1602" s="88"/>
      <c r="G1602" s="87" t="s">
        <v>3727</v>
      </c>
      <c r="H1602" s="87" t="s">
        <v>102</v>
      </c>
      <c r="I1602" s="87" t="s">
        <v>230</v>
      </c>
      <c r="J1602" s="87" t="s">
        <v>677</v>
      </c>
      <c r="K1602" s="87" t="s">
        <v>549</v>
      </c>
      <c r="L1602" s="87" t="s">
        <v>549</v>
      </c>
      <c r="M1602" s="89">
        <v>213050</v>
      </c>
      <c r="N1602" s="89">
        <v>297310</v>
      </c>
      <c r="O1602" s="89">
        <v>123600</v>
      </c>
      <c r="P1602" s="90">
        <v>633960</v>
      </c>
      <c r="R1602" s="91"/>
    </row>
    <row r="1603" spans="1:18" ht="20.100000000000001" customHeight="1" x14ac:dyDescent="0.25">
      <c r="A1603" s="87">
        <v>7917</v>
      </c>
      <c r="B1603" s="87" t="s">
        <v>3728</v>
      </c>
      <c r="C1603" s="88"/>
      <c r="D1603" s="88" t="s">
        <v>66</v>
      </c>
      <c r="E1603" s="88"/>
      <c r="F1603" s="88"/>
      <c r="G1603" s="87" t="s">
        <v>3729</v>
      </c>
      <c r="H1603" s="87" t="s">
        <v>102</v>
      </c>
      <c r="I1603" s="87" t="s">
        <v>230</v>
      </c>
      <c r="J1603" s="87" t="s">
        <v>677</v>
      </c>
      <c r="K1603" s="87" t="s">
        <v>549</v>
      </c>
      <c r="L1603" s="87" t="s">
        <v>549</v>
      </c>
      <c r="M1603" s="89">
        <v>34940</v>
      </c>
      <c r="N1603" s="89">
        <v>87960</v>
      </c>
      <c r="O1603" s="89">
        <v>24158</v>
      </c>
      <c r="P1603" s="90">
        <v>147058</v>
      </c>
      <c r="R1603" s="91"/>
    </row>
    <row r="1604" spans="1:18" ht="20.100000000000001" customHeight="1" x14ac:dyDescent="0.25">
      <c r="A1604" s="87">
        <v>2420</v>
      </c>
      <c r="B1604" s="87" t="s">
        <v>3730</v>
      </c>
      <c r="C1604" s="88"/>
      <c r="D1604" s="88"/>
      <c r="E1604" s="88"/>
      <c r="F1604" s="88" t="s">
        <v>57</v>
      </c>
      <c r="G1604" s="87" t="s">
        <v>3731</v>
      </c>
      <c r="H1604" s="87" t="s">
        <v>137</v>
      </c>
      <c r="I1604" s="87" t="s">
        <v>418</v>
      </c>
      <c r="J1604" s="87" t="s">
        <v>623</v>
      </c>
      <c r="K1604" s="87" t="s">
        <v>549</v>
      </c>
      <c r="L1604" s="87" t="s">
        <v>549</v>
      </c>
      <c r="M1604" s="89">
        <v>290</v>
      </c>
      <c r="N1604" s="89">
        <v>276</v>
      </c>
      <c r="O1604" s="89">
        <v>230</v>
      </c>
      <c r="P1604" s="90">
        <v>796</v>
      </c>
      <c r="R1604" s="91"/>
    </row>
    <row r="1605" spans="1:18" ht="20.100000000000001" customHeight="1" x14ac:dyDescent="0.25">
      <c r="A1605" s="87">
        <v>4593</v>
      </c>
      <c r="B1605" s="87" t="s">
        <v>3732</v>
      </c>
      <c r="C1605" s="88"/>
      <c r="D1605" s="88"/>
      <c r="E1605" s="88"/>
      <c r="F1605" s="88" t="s">
        <v>57</v>
      </c>
      <c r="G1605" s="87" t="s">
        <v>3733</v>
      </c>
      <c r="H1605" s="87" t="s">
        <v>137</v>
      </c>
      <c r="I1605" s="87" t="s">
        <v>418</v>
      </c>
      <c r="J1605" s="87" t="s">
        <v>623</v>
      </c>
      <c r="K1605" s="87" t="s">
        <v>549</v>
      </c>
      <c r="L1605" s="87" t="s">
        <v>549</v>
      </c>
      <c r="M1605" s="89">
        <v>1330</v>
      </c>
      <c r="N1605" s="89">
        <v>1540</v>
      </c>
      <c r="O1605" s="89">
        <v>252</v>
      </c>
      <c r="P1605" s="90">
        <v>3122</v>
      </c>
      <c r="R1605" s="91"/>
    </row>
    <row r="1606" spans="1:18" ht="20.100000000000001" customHeight="1" x14ac:dyDescent="0.25">
      <c r="A1606" s="87">
        <v>4519</v>
      </c>
      <c r="B1606" s="87" t="s">
        <v>3734</v>
      </c>
      <c r="C1606" s="88"/>
      <c r="D1606" s="88"/>
      <c r="E1606" s="88"/>
      <c r="F1606" s="88" t="s">
        <v>57</v>
      </c>
      <c r="G1606" s="87" t="s">
        <v>3735</v>
      </c>
      <c r="H1606" s="87" t="s">
        <v>137</v>
      </c>
      <c r="I1606" s="87" t="s">
        <v>418</v>
      </c>
      <c r="J1606" s="87" t="s">
        <v>623</v>
      </c>
      <c r="K1606" s="87" t="s">
        <v>549</v>
      </c>
      <c r="L1606" s="87" t="s">
        <v>549</v>
      </c>
      <c r="M1606" s="89">
        <v>2836</v>
      </c>
      <c r="N1606" s="89">
        <v>2748</v>
      </c>
      <c r="O1606" s="89">
        <v>1972</v>
      </c>
      <c r="P1606" s="90">
        <v>7556</v>
      </c>
      <c r="R1606" s="91"/>
    </row>
    <row r="1607" spans="1:18" ht="20.100000000000001" customHeight="1" x14ac:dyDescent="0.25">
      <c r="A1607" s="87">
        <v>4524</v>
      </c>
      <c r="B1607" s="87" t="s">
        <v>3736</v>
      </c>
      <c r="C1607" s="88"/>
      <c r="D1607" s="88"/>
      <c r="E1607" s="88"/>
      <c r="F1607" s="88" t="s">
        <v>57</v>
      </c>
      <c r="G1607" s="87" t="s">
        <v>3737</v>
      </c>
      <c r="H1607" s="87" t="s">
        <v>137</v>
      </c>
      <c r="I1607" s="87" t="s">
        <v>418</v>
      </c>
      <c r="J1607" s="87" t="s">
        <v>623</v>
      </c>
      <c r="K1607" s="87" t="s">
        <v>549</v>
      </c>
      <c r="L1607" s="87" t="s">
        <v>549</v>
      </c>
      <c r="M1607" s="89">
        <v>34608</v>
      </c>
      <c r="N1607" s="89">
        <v>37660</v>
      </c>
      <c r="O1607" s="89">
        <v>61102</v>
      </c>
      <c r="P1607" s="90">
        <v>133370</v>
      </c>
      <c r="R1607" s="91"/>
    </row>
    <row r="1608" spans="1:18" ht="20.100000000000001" customHeight="1" x14ac:dyDescent="0.25">
      <c r="A1608" s="87">
        <v>6794</v>
      </c>
      <c r="B1608" s="87" t="s">
        <v>3738</v>
      </c>
      <c r="C1608" s="88"/>
      <c r="D1608" s="88"/>
      <c r="E1608" s="88"/>
      <c r="F1608" s="88" t="s">
        <v>57</v>
      </c>
      <c r="G1608" s="87" t="s">
        <v>3739</v>
      </c>
      <c r="H1608" s="87" t="s">
        <v>137</v>
      </c>
      <c r="I1608" s="87" t="s">
        <v>418</v>
      </c>
      <c r="J1608" s="87" t="s">
        <v>623</v>
      </c>
      <c r="K1608" s="87" t="s">
        <v>549</v>
      </c>
      <c r="L1608" s="87" t="s">
        <v>549</v>
      </c>
      <c r="M1608" s="89">
        <v>28568</v>
      </c>
      <c r="N1608" s="89">
        <v>42768</v>
      </c>
      <c r="O1608" s="89">
        <v>9748</v>
      </c>
      <c r="P1608" s="90">
        <v>81084</v>
      </c>
      <c r="R1608" s="91"/>
    </row>
    <row r="1609" spans="1:18" ht="20.100000000000001" customHeight="1" x14ac:dyDescent="0.25">
      <c r="A1609" s="87">
        <v>4558</v>
      </c>
      <c r="B1609" s="87" t="s">
        <v>3740</v>
      </c>
      <c r="C1609" s="88"/>
      <c r="D1609" s="88"/>
      <c r="E1609" s="88"/>
      <c r="F1609" s="88" t="s">
        <v>57</v>
      </c>
      <c r="G1609" s="87" t="s">
        <v>3741</v>
      </c>
      <c r="H1609" s="87" t="s">
        <v>137</v>
      </c>
      <c r="I1609" s="87" t="s">
        <v>418</v>
      </c>
      <c r="J1609" s="87" t="s">
        <v>623</v>
      </c>
      <c r="K1609" s="87" t="s">
        <v>549</v>
      </c>
      <c r="L1609" s="87" t="s">
        <v>549</v>
      </c>
      <c r="M1609" s="89">
        <v>140686</v>
      </c>
      <c r="N1609" s="89">
        <v>491554</v>
      </c>
      <c r="O1609" s="89">
        <v>404418</v>
      </c>
      <c r="P1609" s="90">
        <v>1036658</v>
      </c>
      <c r="R1609" s="91"/>
    </row>
    <row r="1610" spans="1:18" ht="20.100000000000001" customHeight="1" x14ac:dyDescent="0.25">
      <c r="A1610" s="87">
        <v>4538</v>
      </c>
      <c r="B1610" s="87" t="s">
        <v>3742</v>
      </c>
      <c r="C1610" s="88"/>
      <c r="D1610" s="88"/>
      <c r="E1610" s="88"/>
      <c r="F1610" s="88" t="s">
        <v>57</v>
      </c>
      <c r="G1610" s="87" t="s">
        <v>3743</v>
      </c>
      <c r="H1610" s="87" t="s">
        <v>137</v>
      </c>
      <c r="I1610" s="87" t="s">
        <v>418</v>
      </c>
      <c r="J1610" s="87" t="s">
        <v>623</v>
      </c>
      <c r="K1610" s="87" t="s">
        <v>549</v>
      </c>
      <c r="L1610" s="87" t="s">
        <v>549</v>
      </c>
      <c r="M1610" s="89">
        <v>4120</v>
      </c>
      <c r="N1610" s="89">
        <v>5358</v>
      </c>
      <c r="O1610" s="89">
        <v>4410</v>
      </c>
      <c r="P1610" s="90">
        <v>13888</v>
      </c>
      <c r="R1610" s="91"/>
    </row>
    <row r="1611" spans="1:18" ht="20.100000000000001" customHeight="1" x14ac:dyDescent="0.25">
      <c r="A1611" s="87">
        <v>4568</v>
      </c>
      <c r="B1611" s="87" t="s">
        <v>3744</v>
      </c>
      <c r="C1611" s="88"/>
      <c r="D1611" s="88"/>
      <c r="E1611" s="88"/>
      <c r="F1611" s="88" t="s">
        <v>57</v>
      </c>
      <c r="G1611" s="87" t="s">
        <v>3745</v>
      </c>
      <c r="H1611" s="87" t="s">
        <v>137</v>
      </c>
      <c r="I1611" s="87" t="s">
        <v>418</v>
      </c>
      <c r="J1611" s="87" t="s">
        <v>623</v>
      </c>
      <c r="K1611" s="87" t="s">
        <v>549</v>
      </c>
      <c r="L1611" s="87" t="s">
        <v>549</v>
      </c>
      <c r="M1611" s="89">
        <v>9400</v>
      </c>
      <c r="N1611" s="89">
        <v>10796</v>
      </c>
      <c r="O1611" s="89">
        <v>3170</v>
      </c>
      <c r="P1611" s="90">
        <v>23366</v>
      </c>
      <c r="R1611" s="91"/>
    </row>
    <row r="1612" spans="1:18" ht="20.100000000000001" customHeight="1" x14ac:dyDescent="0.25">
      <c r="A1612" s="87">
        <v>4536</v>
      </c>
      <c r="B1612" s="87" t="s">
        <v>3746</v>
      </c>
      <c r="C1612" s="88"/>
      <c r="D1612" s="88"/>
      <c r="E1612" s="88"/>
      <c r="F1612" s="88" t="s">
        <v>57</v>
      </c>
      <c r="G1612" s="87" t="s">
        <v>3747</v>
      </c>
      <c r="H1612" s="87" t="s">
        <v>137</v>
      </c>
      <c r="I1612" s="87" t="s">
        <v>418</v>
      </c>
      <c r="J1612" s="87" t="s">
        <v>623</v>
      </c>
      <c r="K1612" s="87" t="s">
        <v>549</v>
      </c>
      <c r="L1612" s="87" t="s">
        <v>549</v>
      </c>
      <c r="M1612" s="89">
        <v>4766</v>
      </c>
      <c r="N1612" s="89">
        <v>4088</v>
      </c>
      <c r="O1612" s="89">
        <v>4458</v>
      </c>
      <c r="P1612" s="90">
        <v>13312</v>
      </c>
      <c r="R1612" s="91"/>
    </row>
    <row r="1613" spans="1:18" ht="20.100000000000001" customHeight="1" x14ac:dyDescent="0.25">
      <c r="A1613" s="87">
        <v>4540</v>
      </c>
      <c r="B1613" s="87" t="s">
        <v>3748</v>
      </c>
      <c r="C1613" s="88"/>
      <c r="D1613" s="88"/>
      <c r="E1613" s="88"/>
      <c r="F1613" s="88" t="s">
        <v>57</v>
      </c>
      <c r="G1613" s="87" t="s">
        <v>3749</v>
      </c>
      <c r="H1613" s="87" t="s">
        <v>137</v>
      </c>
      <c r="I1613" s="87" t="s">
        <v>418</v>
      </c>
      <c r="J1613" s="87" t="s">
        <v>623</v>
      </c>
      <c r="K1613" s="87" t="s">
        <v>549</v>
      </c>
      <c r="L1613" s="87" t="s">
        <v>549</v>
      </c>
      <c r="M1613" s="89">
        <v>2718</v>
      </c>
      <c r="N1613" s="89">
        <v>3988</v>
      </c>
      <c r="O1613" s="89">
        <v>2242</v>
      </c>
      <c r="P1613" s="90">
        <v>8948</v>
      </c>
      <c r="R1613" s="91"/>
    </row>
    <row r="1614" spans="1:18" ht="20.100000000000001" customHeight="1" x14ac:dyDescent="0.25">
      <c r="A1614" s="87">
        <v>3238</v>
      </c>
      <c r="B1614" s="87" t="s">
        <v>3750</v>
      </c>
      <c r="C1614" s="88"/>
      <c r="D1614" s="88"/>
      <c r="E1614" s="88" t="s">
        <v>601</v>
      </c>
      <c r="F1614" s="88" t="s">
        <v>57</v>
      </c>
      <c r="G1614" s="87" t="s">
        <v>3751</v>
      </c>
      <c r="H1614" s="87" t="s">
        <v>187</v>
      </c>
      <c r="I1614" s="87" t="s">
        <v>285</v>
      </c>
      <c r="J1614" s="87" t="s">
        <v>696</v>
      </c>
      <c r="K1614" s="87" t="s">
        <v>549</v>
      </c>
      <c r="L1614" s="87" t="s">
        <v>549</v>
      </c>
      <c r="M1614" s="89">
        <v>79780</v>
      </c>
      <c r="N1614" s="89">
        <v>88240</v>
      </c>
      <c r="O1614" s="89">
        <v>33168</v>
      </c>
      <c r="P1614" s="90">
        <v>201188</v>
      </c>
      <c r="R1614" s="91"/>
    </row>
    <row r="1615" spans="1:18" ht="20.100000000000001" customHeight="1" x14ac:dyDescent="0.25">
      <c r="A1615" s="87">
        <v>4770</v>
      </c>
      <c r="B1615" s="87" t="s">
        <v>3752</v>
      </c>
      <c r="C1615" s="88"/>
      <c r="D1615" s="88"/>
      <c r="E1615" s="88" t="s">
        <v>601</v>
      </c>
      <c r="F1615" s="88" t="s">
        <v>57</v>
      </c>
      <c r="G1615" s="87" t="s">
        <v>3753</v>
      </c>
      <c r="H1615" s="87" t="s">
        <v>187</v>
      </c>
      <c r="I1615" s="87" t="s">
        <v>285</v>
      </c>
      <c r="J1615" s="87" t="s">
        <v>696</v>
      </c>
      <c r="K1615" s="87" t="s">
        <v>549</v>
      </c>
      <c r="L1615" s="87" t="s">
        <v>549</v>
      </c>
      <c r="M1615" s="89">
        <v>23176</v>
      </c>
      <c r="N1615" s="89">
        <v>105012</v>
      </c>
      <c r="O1615" s="89">
        <v>23900</v>
      </c>
      <c r="P1615" s="90">
        <v>152088</v>
      </c>
      <c r="R1615" s="91"/>
    </row>
    <row r="1616" spans="1:18" ht="20.100000000000001" customHeight="1" x14ac:dyDescent="0.25">
      <c r="A1616" s="87">
        <v>4771</v>
      </c>
      <c r="B1616" s="87" t="s">
        <v>3754</v>
      </c>
      <c r="C1616" s="88"/>
      <c r="D1616" s="88"/>
      <c r="E1616" s="88" t="s">
        <v>601</v>
      </c>
      <c r="F1616" s="88" t="s">
        <v>57</v>
      </c>
      <c r="G1616" s="87" t="s">
        <v>285</v>
      </c>
      <c r="H1616" s="87" t="s">
        <v>187</v>
      </c>
      <c r="I1616" s="87" t="s">
        <v>285</v>
      </c>
      <c r="J1616" s="87" t="s">
        <v>696</v>
      </c>
      <c r="K1616" s="87" t="s">
        <v>549</v>
      </c>
      <c r="L1616" s="87" t="s">
        <v>549</v>
      </c>
      <c r="M1616" s="89">
        <v>49210</v>
      </c>
      <c r="N1616" s="89">
        <v>393650</v>
      </c>
      <c r="O1616" s="89">
        <v>85960</v>
      </c>
      <c r="P1616" s="90">
        <v>528820</v>
      </c>
      <c r="R1616" s="91"/>
    </row>
    <row r="1617" spans="1:18" ht="20.100000000000001" customHeight="1" x14ac:dyDescent="0.25">
      <c r="A1617" s="87">
        <v>7211</v>
      </c>
      <c r="B1617" s="87" t="s">
        <v>3755</v>
      </c>
      <c r="C1617" s="88"/>
      <c r="D1617" s="88"/>
      <c r="E1617" s="88"/>
      <c r="F1617" s="88" t="s">
        <v>57</v>
      </c>
      <c r="G1617" s="87" t="s">
        <v>3756</v>
      </c>
      <c r="H1617" s="87" t="s">
        <v>632</v>
      </c>
      <c r="I1617" s="87" t="s">
        <v>338</v>
      </c>
      <c r="J1617" s="87" t="s">
        <v>633</v>
      </c>
      <c r="K1617" s="87" t="s">
        <v>549</v>
      </c>
      <c r="L1617" s="87" t="s">
        <v>549</v>
      </c>
      <c r="M1617" s="89">
        <v>10542</v>
      </c>
      <c r="N1617" s="89">
        <v>40250</v>
      </c>
      <c r="O1617" s="89">
        <v>5088</v>
      </c>
      <c r="P1617" s="90">
        <v>55880</v>
      </c>
      <c r="R1617" s="91"/>
    </row>
    <row r="1618" spans="1:18" ht="20.100000000000001" customHeight="1" x14ac:dyDescent="0.25">
      <c r="A1618" s="87">
        <v>7214</v>
      </c>
      <c r="B1618" s="87" t="s">
        <v>3757</v>
      </c>
      <c r="C1618" s="88"/>
      <c r="D1618" s="88"/>
      <c r="E1618" s="88"/>
      <c r="F1618" s="88" t="s">
        <v>57</v>
      </c>
      <c r="G1618" s="87" t="s">
        <v>3758</v>
      </c>
      <c r="H1618" s="87" t="s">
        <v>632</v>
      </c>
      <c r="I1618" s="87" t="s">
        <v>338</v>
      </c>
      <c r="J1618" s="87" t="s">
        <v>633</v>
      </c>
      <c r="K1618" s="87" t="s">
        <v>549</v>
      </c>
      <c r="L1618" s="87" t="s">
        <v>549</v>
      </c>
      <c r="M1618" s="89">
        <v>58042</v>
      </c>
      <c r="N1618" s="89">
        <v>113164</v>
      </c>
      <c r="O1618" s="89">
        <v>27728</v>
      </c>
      <c r="P1618" s="90">
        <v>198934</v>
      </c>
      <c r="R1618" s="91"/>
    </row>
    <row r="1619" spans="1:18" ht="20.100000000000001" customHeight="1" x14ac:dyDescent="0.25">
      <c r="A1619" s="87">
        <v>7221</v>
      </c>
      <c r="B1619" s="87" t="s">
        <v>3759</v>
      </c>
      <c r="C1619" s="88"/>
      <c r="D1619" s="88"/>
      <c r="E1619" s="88"/>
      <c r="F1619" s="88" t="s">
        <v>57</v>
      </c>
      <c r="G1619" s="87" t="s">
        <v>412</v>
      </c>
      <c r="H1619" s="87" t="s">
        <v>632</v>
      </c>
      <c r="I1619" s="87" t="s">
        <v>338</v>
      </c>
      <c r="J1619" s="87" t="s">
        <v>633</v>
      </c>
      <c r="K1619" s="87" t="s">
        <v>549</v>
      </c>
      <c r="L1619" s="87" t="s">
        <v>549</v>
      </c>
      <c r="M1619" s="89">
        <v>16934</v>
      </c>
      <c r="N1619" s="89">
        <v>36372</v>
      </c>
      <c r="O1619" s="89">
        <v>15034</v>
      </c>
      <c r="P1619" s="90">
        <v>68340</v>
      </c>
      <c r="R1619" s="91"/>
    </row>
    <row r="1620" spans="1:18" ht="20.100000000000001" customHeight="1" x14ac:dyDescent="0.25">
      <c r="A1620" s="87">
        <v>7224</v>
      </c>
      <c r="B1620" s="87" t="s">
        <v>3760</v>
      </c>
      <c r="C1620" s="88"/>
      <c r="D1620" s="88"/>
      <c r="E1620" s="88"/>
      <c r="F1620" s="88" t="s">
        <v>57</v>
      </c>
      <c r="G1620" s="87" t="s">
        <v>3761</v>
      </c>
      <c r="H1620" s="87" t="s">
        <v>632</v>
      </c>
      <c r="I1620" s="87" t="s">
        <v>338</v>
      </c>
      <c r="J1620" s="87" t="s">
        <v>633</v>
      </c>
      <c r="K1620" s="87" t="s">
        <v>549</v>
      </c>
      <c r="L1620" s="87" t="s">
        <v>549</v>
      </c>
      <c r="M1620" s="89">
        <v>33410</v>
      </c>
      <c r="N1620" s="89">
        <v>100200</v>
      </c>
      <c r="O1620" s="89">
        <v>18464</v>
      </c>
      <c r="P1620" s="90">
        <v>152074</v>
      </c>
      <c r="R1620" s="91"/>
    </row>
    <row r="1621" spans="1:18" ht="20.100000000000001" customHeight="1" x14ac:dyDescent="0.25">
      <c r="A1621" s="87">
        <v>7225</v>
      </c>
      <c r="B1621" s="87" t="s">
        <v>3762</v>
      </c>
      <c r="C1621" s="88"/>
      <c r="D1621" s="88"/>
      <c r="E1621" s="88"/>
      <c r="F1621" s="88" t="s">
        <v>57</v>
      </c>
      <c r="G1621" s="87" t="s">
        <v>3763</v>
      </c>
      <c r="H1621" s="87" t="s">
        <v>632</v>
      </c>
      <c r="I1621" s="87" t="s">
        <v>338</v>
      </c>
      <c r="J1621" s="87" t="s">
        <v>633</v>
      </c>
      <c r="K1621" s="87" t="s">
        <v>549</v>
      </c>
      <c r="L1621" s="87" t="s">
        <v>549</v>
      </c>
      <c r="M1621" s="89">
        <v>13582</v>
      </c>
      <c r="N1621" s="89">
        <v>12382</v>
      </c>
      <c r="O1621" s="89">
        <v>6924</v>
      </c>
      <c r="P1621" s="90">
        <v>32888</v>
      </c>
      <c r="R1621" s="91"/>
    </row>
    <row r="1622" spans="1:18" ht="20.100000000000001" customHeight="1" x14ac:dyDescent="0.25">
      <c r="A1622" s="87">
        <v>7226</v>
      </c>
      <c r="B1622" s="87" t="s">
        <v>3764</v>
      </c>
      <c r="C1622" s="88"/>
      <c r="D1622" s="88"/>
      <c r="E1622" s="88"/>
      <c r="F1622" s="88" t="s">
        <v>57</v>
      </c>
      <c r="G1622" s="87" t="s">
        <v>3765</v>
      </c>
      <c r="H1622" s="87" t="s">
        <v>632</v>
      </c>
      <c r="I1622" s="87" t="s">
        <v>338</v>
      </c>
      <c r="J1622" s="87" t="s">
        <v>633</v>
      </c>
      <c r="K1622" s="87" t="s">
        <v>549</v>
      </c>
      <c r="L1622" s="87" t="s">
        <v>549</v>
      </c>
      <c r="M1622" s="89">
        <v>3976</v>
      </c>
      <c r="N1622" s="89">
        <v>4330</v>
      </c>
      <c r="O1622" s="89">
        <v>1274</v>
      </c>
      <c r="P1622" s="90">
        <v>9580</v>
      </c>
      <c r="R1622" s="91"/>
    </row>
    <row r="1623" spans="1:18" ht="20.100000000000001" customHeight="1" x14ac:dyDescent="0.25">
      <c r="A1623" s="87">
        <v>7227</v>
      </c>
      <c r="B1623" s="87" t="s">
        <v>3766</v>
      </c>
      <c r="C1623" s="88"/>
      <c r="D1623" s="88"/>
      <c r="E1623" s="88"/>
      <c r="F1623" s="88" t="s">
        <v>57</v>
      </c>
      <c r="G1623" s="87" t="s">
        <v>3767</v>
      </c>
      <c r="H1623" s="87" t="s">
        <v>632</v>
      </c>
      <c r="I1623" s="87" t="s">
        <v>338</v>
      </c>
      <c r="J1623" s="87" t="s">
        <v>633</v>
      </c>
      <c r="K1623" s="87" t="s">
        <v>549</v>
      </c>
      <c r="L1623" s="87" t="s">
        <v>549</v>
      </c>
      <c r="M1623" s="89">
        <v>11628</v>
      </c>
      <c r="N1623" s="89">
        <v>27434</v>
      </c>
      <c r="O1623" s="89">
        <v>7330</v>
      </c>
      <c r="P1623" s="90">
        <v>46392</v>
      </c>
      <c r="R1623" s="91"/>
    </row>
    <row r="1624" spans="1:18" ht="20.100000000000001" customHeight="1" x14ac:dyDescent="0.25">
      <c r="A1624" s="87">
        <v>7228</v>
      </c>
      <c r="B1624" s="87" t="s">
        <v>3768</v>
      </c>
      <c r="C1624" s="88"/>
      <c r="D1624" s="88"/>
      <c r="E1624" s="88"/>
      <c r="F1624" s="88" t="s">
        <v>57</v>
      </c>
      <c r="G1624" s="87" t="s">
        <v>3769</v>
      </c>
      <c r="H1624" s="87" t="s">
        <v>632</v>
      </c>
      <c r="I1624" s="87" t="s">
        <v>338</v>
      </c>
      <c r="J1624" s="87" t="s">
        <v>633</v>
      </c>
      <c r="K1624" s="87" t="s">
        <v>549</v>
      </c>
      <c r="L1624" s="87" t="s">
        <v>549</v>
      </c>
      <c r="M1624" s="89">
        <v>48652</v>
      </c>
      <c r="N1624" s="89">
        <v>122988</v>
      </c>
      <c r="O1624" s="89">
        <v>33014</v>
      </c>
      <c r="P1624" s="90">
        <v>204654</v>
      </c>
      <c r="R1624" s="91"/>
    </row>
    <row r="1625" spans="1:18" ht="20.100000000000001" customHeight="1" x14ac:dyDescent="0.25">
      <c r="A1625" s="87">
        <v>7640</v>
      </c>
      <c r="B1625" s="87" t="s">
        <v>3770</v>
      </c>
      <c r="C1625" s="88" t="s">
        <v>20</v>
      </c>
      <c r="D1625" s="88"/>
      <c r="E1625" s="88"/>
      <c r="F1625" s="88"/>
      <c r="G1625" s="87" t="s">
        <v>142</v>
      </c>
      <c r="H1625" s="87" t="s">
        <v>102</v>
      </c>
      <c r="I1625" s="87" t="s">
        <v>142</v>
      </c>
      <c r="J1625" s="87" t="s">
        <v>558</v>
      </c>
      <c r="K1625" s="87" t="s">
        <v>2008</v>
      </c>
      <c r="L1625" s="87" t="s">
        <v>549</v>
      </c>
      <c r="M1625" s="89">
        <v>195388</v>
      </c>
      <c r="N1625" s="89">
        <v>247276</v>
      </c>
      <c r="O1625" s="89">
        <v>41172</v>
      </c>
      <c r="P1625" s="90">
        <v>483836</v>
      </c>
      <c r="R1625" s="91"/>
    </row>
    <row r="1626" spans="1:18" ht="20.100000000000001" customHeight="1" x14ac:dyDescent="0.25">
      <c r="A1626" s="87">
        <v>5681</v>
      </c>
      <c r="B1626" s="87" t="s">
        <v>3771</v>
      </c>
      <c r="C1626" s="88"/>
      <c r="D1626" s="88" t="s">
        <v>66</v>
      </c>
      <c r="E1626" s="88"/>
      <c r="F1626" s="88"/>
      <c r="G1626" s="87" t="s">
        <v>3772</v>
      </c>
      <c r="H1626" s="87" t="s">
        <v>106</v>
      </c>
      <c r="I1626" s="87" t="s">
        <v>268</v>
      </c>
      <c r="J1626" s="87" t="s">
        <v>693</v>
      </c>
      <c r="K1626" s="87" t="s">
        <v>549</v>
      </c>
      <c r="L1626" s="87" t="s">
        <v>549</v>
      </c>
      <c r="M1626" s="89">
        <v>61030</v>
      </c>
      <c r="N1626" s="89">
        <v>48560</v>
      </c>
      <c r="O1626" s="89">
        <v>50486</v>
      </c>
      <c r="P1626" s="90">
        <v>160076</v>
      </c>
      <c r="R1626" s="91"/>
    </row>
    <row r="1627" spans="1:18" ht="20.100000000000001" customHeight="1" x14ac:dyDescent="0.25">
      <c r="A1627" s="87">
        <v>5682</v>
      </c>
      <c r="B1627" s="87" t="s">
        <v>3773</v>
      </c>
      <c r="C1627" s="88"/>
      <c r="D1627" s="88" t="s">
        <v>66</v>
      </c>
      <c r="E1627" s="88"/>
      <c r="F1627" s="88"/>
      <c r="G1627" s="87" t="s">
        <v>3774</v>
      </c>
      <c r="H1627" s="87" t="s">
        <v>106</v>
      </c>
      <c r="I1627" s="87" t="s">
        <v>268</v>
      </c>
      <c r="J1627" s="87" t="s">
        <v>693</v>
      </c>
      <c r="K1627" s="87" t="s">
        <v>549</v>
      </c>
      <c r="L1627" s="87" t="s">
        <v>549</v>
      </c>
      <c r="M1627" s="89">
        <v>165758</v>
      </c>
      <c r="N1627" s="89">
        <v>181740</v>
      </c>
      <c r="O1627" s="89">
        <v>98852</v>
      </c>
      <c r="P1627" s="90">
        <v>446350</v>
      </c>
      <c r="R1627" s="91"/>
    </row>
    <row r="1628" spans="1:18" ht="20.100000000000001" customHeight="1" x14ac:dyDescent="0.25">
      <c r="A1628" s="87">
        <v>5683</v>
      </c>
      <c r="B1628" s="87" t="s">
        <v>3775</v>
      </c>
      <c r="C1628" s="88"/>
      <c r="D1628" s="88" t="s">
        <v>66</v>
      </c>
      <c r="E1628" s="88"/>
      <c r="F1628" s="88"/>
      <c r="G1628" s="87" t="s">
        <v>3776</v>
      </c>
      <c r="H1628" s="87" t="s">
        <v>106</v>
      </c>
      <c r="I1628" s="87" t="s">
        <v>268</v>
      </c>
      <c r="J1628" s="87" t="s">
        <v>693</v>
      </c>
      <c r="K1628" s="87" t="s">
        <v>549</v>
      </c>
      <c r="L1628" s="87" t="s">
        <v>549</v>
      </c>
      <c r="M1628" s="89">
        <v>91190</v>
      </c>
      <c r="N1628" s="89">
        <v>62738</v>
      </c>
      <c r="O1628" s="89">
        <v>61568</v>
      </c>
      <c r="P1628" s="90">
        <v>215496</v>
      </c>
      <c r="R1628" s="91"/>
    </row>
    <row r="1629" spans="1:18" ht="20.100000000000001" customHeight="1" x14ac:dyDescent="0.25">
      <c r="A1629" s="87">
        <v>5350</v>
      </c>
      <c r="B1629" s="87" t="s">
        <v>3777</v>
      </c>
      <c r="C1629" s="88" t="s">
        <v>20</v>
      </c>
      <c r="D1629" s="88"/>
      <c r="E1629" s="88"/>
      <c r="F1629" s="88"/>
      <c r="G1629" s="87" t="s">
        <v>3778</v>
      </c>
      <c r="H1629" s="87" t="s">
        <v>84</v>
      </c>
      <c r="I1629" s="87" t="s">
        <v>3779</v>
      </c>
      <c r="J1629" s="87" t="s">
        <v>548</v>
      </c>
      <c r="K1629" s="87" t="s">
        <v>549</v>
      </c>
      <c r="L1629" s="87" t="s">
        <v>638</v>
      </c>
      <c r="M1629" s="89">
        <v>40016</v>
      </c>
      <c r="N1629" s="89">
        <v>21138</v>
      </c>
      <c r="O1629" s="89">
        <v>75616</v>
      </c>
      <c r="P1629" s="90">
        <v>136770</v>
      </c>
      <c r="R1629" s="91"/>
    </row>
    <row r="1630" spans="1:18" ht="20.100000000000001" customHeight="1" x14ac:dyDescent="0.25">
      <c r="A1630" s="87">
        <v>5405</v>
      </c>
      <c r="B1630" s="87" t="s">
        <v>3780</v>
      </c>
      <c r="C1630" s="88" t="s">
        <v>20</v>
      </c>
      <c r="D1630" s="88"/>
      <c r="E1630" s="88"/>
      <c r="F1630" s="88"/>
      <c r="G1630" s="87" t="s">
        <v>3781</v>
      </c>
      <c r="H1630" s="87" t="s">
        <v>84</v>
      </c>
      <c r="I1630" s="87" t="s">
        <v>3779</v>
      </c>
      <c r="J1630" s="87" t="s">
        <v>548</v>
      </c>
      <c r="K1630" s="87" t="s">
        <v>549</v>
      </c>
      <c r="L1630" s="87" t="s">
        <v>638</v>
      </c>
      <c r="M1630" s="89">
        <v>378266</v>
      </c>
      <c r="N1630" s="89">
        <v>384562</v>
      </c>
      <c r="O1630" s="89">
        <v>533350</v>
      </c>
      <c r="P1630" s="90">
        <v>1296178</v>
      </c>
      <c r="R1630" s="91"/>
    </row>
    <row r="1631" spans="1:18" ht="20.100000000000001" customHeight="1" x14ac:dyDescent="0.25">
      <c r="A1631" s="87">
        <v>5406</v>
      </c>
      <c r="B1631" s="87" t="s">
        <v>3782</v>
      </c>
      <c r="C1631" s="88" t="s">
        <v>20</v>
      </c>
      <c r="D1631" s="88"/>
      <c r="E1631" s="88"/>
      <c r="F1631" s="88"/>
      <c r="G1631" s="87" t="s">
        <v>3783</v>
      </c>
      <c r="H1631" s="87" t="s">
        <v>84</v>
      </c>
      <c r="I1631" s="87" t="s">
        <v>3779</v>
      </c>
      <c r="J1631" s="87" t="s">
        <v>548</v>
      </c>
      <c r="K1631" s="87" t="s">
        <v>549</v>
      </c>
      <c r="L1631" s="87" t="s">
        <v>638</v>
      </c>
      <c r="M1631" s="89">
        <v>268022</v>
      </c>
      <c r="N1631" s="89">
        <v>313790</v>
      </c>
      <c r="O1631" s="89">
        <v>279390</v>
      </c>
      <c r="P1631" s="90">
        <v>861202</v>
      </c>
      <c r="R1631" s="91"/>
    </row>
    <row r="1632" spans="1:18" ht="20.100000000000001" customHeight="1" x14ac:dyDescent="0.25">
      <c r="A1632" s="87">
        <v>5352</v>
      </c>
      <c r="B1632" s="87" t="s">
        <v>3784</v>
      </c>
      <c r="C1632" s="88" t="s">
        <v>20</v>
      </c>
      <c r="D1632" s="88"/>
      <c r="E1632" s="88"/>
      <c r="F1632" s="88"/>
      <c r="G1632" s="87" t="s">
        <v>3785</v>
      </c>
      <c r="H1632" s="87" t="s">
        <v>84</v>
      </c>
      <c r="I1632" s="87" t="s">
        <v>3779</v>
      </c>
      <c r="J1632" s="87" t="s">
        <v>548</v>
      </c>
      <c r="K1632" s="87" t="s">
        <v>549</v>
      </c>
      <c r="L1632" s="87" t="s">
        <v>638</v>
      </c>
      <c r="M1632" s="89">
        <v>281756</v>
      </c>
      <c r="N1632" s="89">
        <v>281740</v>
      </c>
      <c r="O1632" s="89">
        <v>415490</v>
      </c>
      <c r="P1632" s="90">
        <v>978986</v>
      </c>
      <c r="R1632" s="91"/>
    </row>
    <row r="1633" spans="1:18" ht="20.100000000000001" customHeight="1" x14ac:dyDescent="0.25">
      <c r="A1633" s="87">
        <v>5364</v>
      </c>
      <c r="B1633" s="87" t="s">
        <v>3786</v>
      </c>
      <c r="C1633" s="88" t="s">
        <v>20</v>
      </c>
      <c r="D1633" s="88"/>
      <c r="E1633" s="88"/>
      <c r="F1633" s="88"/>
      <c r="G1633" s="87" t="s">
        <v>3787</v>
      </c>
      <c r="H1633" s="87" t="s">
        <v>84</v>
      </c>
      <c r="I1633" s="87" t="s">
        <v>3779</v>
      </c>
      <c r="J1633" s="87" t="s">
        <v>548</v>
      </c>
      <c r="K1633" s="87" t="s">
        <v>549</v>
      </c>
      <c r="L1633" s="87" t="s">
        <v>638</v>
      </c>
      <c r="M1633" s="89">
        <v>212030</v>
      </c>
      <c r="N1633" s="89">
        <v>201870</v>
      </c>
      <c r="O1633" s="89">
        <v>405880</v>
      </c>
      <c r="P1633" s="90">
        <v>819780</v>
      </c>
      <c r="R1633" s="91"/>
    </row>
    <row r="1634" spans="1:18" ht="20.100000000000001" customHeight="1" x14ac:dyDescent="0.25">
      <c r="A1634" s="87">
        <v>5385</v>
      </c>
      <c r="B1634" s="87" t="s">
        <v>3788</v>
      </c>
      <c r="C1634" s="88" t="s">
        <v>20</v>
      </c>
      <c r="D1634" s="88"/>
      <c r="E1634" s="88"/>
      <c r="F1634" s="88"/>
      <c r="G1634" s="87" t="s">
        <v>3789</v>
      </c>
      <c r="H1634" s="87" t="s">
        <v>84</v>
      </c>
      <c r="I1634" s="87" t="s">
        <v>3779</v>
      </c>
      <c r="J1634" s="87" t="s">
        <v>548</v>
      </c>
      <c r="K1634" s="87" t="s">
        <v>549</v>
      </c>
      <c r="L1634" s="87" t="s">
        <v>638</v>
      </c>
      <c r="M1634" s="89">
        <v>1557652</v>
      </c>
      <c r="N1634" s="89">
        <v>2014046</v>
      </c>
      <c r="O1634" s="89">
        <v>2954454</v>
      </c>
      <c r="P1634" s="90">
        <v>6526152</v>
      </c>
      <c r="R1634" s="91"/>
    </row>
    <row r="1635" spans="1:18" ht="20.100000000000001" customHeight="1" x14ac:dyDescent="0.25">
      <c r="A1635" s="87">
        <v>5436</v>
      </c>
      <c r="B1635" s="87" t="s">
        <v>3790</v>
      </c>
      <c r="C1635" s="88" t="s">
        <v>20</v>
      </c>
      <c r="D1635" s="88"/>
      <c r="E1635" s="88"/>
      <c r="F1635" s="88"/>
      <c r="G1635" s="87" t="s">
        <v>3791</v>
      </c>
      <c r="H1635" s="87" t="s">
        <v>84</v>
      </c>
      <c r="I1635" s="87" t="s">
        <v>3779</v>
      </c>
      <c r="J1635" s="87" t="s">
        <v>548</v>
      </c>
      <c r="K1635" s="87" t="s">
        <v>549</v>
      </c>
      <c r="L1635" s="87" t="s">
        <v>638</v>
      </c>
      <c r="M1635" s="89">
        <v>103066</v>
      </c>
      <c r="N1635" s="89">
        <v>77282</v>
      </c>
      <c r="O1635" s="89">
        <v>136106</v>
      </c>
      <c r="P1635" s="90">
        <v>316454</v>
      </c>
      <c r="R1635" s="91"/>
    </row>
    <row r="1636" spans="1:18" ht="20.100000000000001" customHeight="1" x14ac:dyDescent="0.25">
      <c r="A1636" s="87">
        <v>5394</v>
      </c>
      <c r="B1636" s="87" t="s">
        <v>3792</v>
      </c>
      <c r="C1636" s="88" t="s">
        <v>20</v>
      </c>
      <c r="D1636" s="88"/>
      <c r="E1636" s="88"/>
      <c r="F1636" s="88"/>
      <c r="G1636" s="87" t="s">
        <v>3793</v>
      </c>
      <c r="H1636" s="87" t="s">
        <v>84</v>
      </c>
      <c r="I1636" s="87" t="s">
        <v>3779</v>
      </c>
      <c r="J1636" s="87" t="s">
        <v>548</v>
      </c>
      <c r="K1636" s="87" t="s">
        <v>549</v>
      </c>
      <c r="L1636" s="87" t="s">
        <v>638</v>
      </c>
      <c r="M1636" s="89">
        <v>486786</v>
      </c>
      <c r="N1636" s="89">
        <v>658644</v>
      </c>
      <c r="O1636" s="89">
        <v>721420</v>
      </c>
      <c r="P1636" s="90">
        <v>1866850</v>
      </c>
      <c r="R1636" s="91"/>
    </row>
    <row r="1637" spans="1:18" ht="20.100000000000001" customHeight="1" x14ac:dyDescent="0.25">
      <c r="A1637" s="87">
        <v>5293</v>
      </c>
      <c r="B1637" s="87" t="s">
        <v>3794</v>
      </c>
      <c r="C1637" s="88" t="s">
        <v>20</v>
      </c>
      <c r="D1637" s="88"/>
      <c r="E1637" s="88"/>
      <c r="F1637" s="88"/>
      <c r="G1637" s="87" t="s">
        <v>3795</v>
      </c>
      <c r="H1637" s="87" t="s">
        <v>84</v>
      </c>
      <c r="I1637" s="87" t="s">
        <v>3779</v>
      </c>
      <c r="J1637" s="87" t="s">
        <v>548</v>
      </c>
      <c r="K1637" s="87" t="s">
        <v>549</v>
      </c>
      <c r="L1637" s="87" t="s">
        <v>638</v>
      </c>
      <c r="M1637" s="89">
        <v>112028</v>
      </c>
      <c r="N1637" s="89">
        <v>93782</v>
      </c>
      <c r="O1637" s="89">
        <v>142204</v>
      </c>
      <c r="P1637" s="90">
        <v>348014</v>
      </c>
      <c r="R1637" s="91"/>
    </row>
    <row r="1638" spans="1:18" ht="20.100000000000001" customHeight="1" x14ac:dyDescent="0.25">
      <c r="A1638" s="87">
        <v>5167</v>
      </c>
      <c r="B1638" s="87" t="s">
        <v>3796</v>
      </c>
      <c r="C1638" s="88"/>
      <c r="D1638" s="88"/>
      <c r="E1638" s="88"/>
      <c r="F1638" s="88" t="s">
        <v>57</v>
      </c>
      <c r="G1638" s="87" t="s">
        <v>3797</v>
      </c>
      <c r="H1638" s="87" t="s">
        <v>106</v>
      </c>
      <c r="I1638" s="87" t="s">
        <v>343</v>
      </c>
      <c r="J1638" s="87" t="s">
        <v>605</v>
      </c>
      <c r="K1638" s="87" t="s">
        <v>549</v>
      </c>
      <c r="L1638" s="87" t="s">
        <v>549</v>
      </c>
      <c r="M1638" s="89">
        <v>223518</v>
      </c>
      <c r="N1638" s="89">
        <v>515136</v>
      </c>
      <c r="O1638" s="89">
        <v>760412</v>
      </c>
      <c r="P1638" s="90">
        <v>1499066</v>
      </c>
      <c r="R1638" s="91"/>
    </row>
    <row r="1639" spans="1:18" ht="20.100000000000001" customHeight="1" x14ac:dyDescent="0.25">
      <c r="A1639" s="87">
        <v>5205</v>
      </c>
      <c r="B1639" s="87" t="s">
        <v>3798</v>
      </c>
      <c r="C1639" s="88"/>
      <c r="D1639" s="88"/>
      <c r="E1639" s="88"/>
      <c r="F1639" s="88" t="s">
        <v>57</v>
      </c>
      <c r="G1639" s="87" t="s">
        <v>3799</v>
      </c>
      <c r="H1639" s="87" t="s">
        <v>106</v>
      </c>
      <c r="I1639" s="87" t="s">
        <v>343</v>
      </c>
      <c r="J1639" s="87" t="s">
        <v>605</v>
      </c>
      <c r="K1639" s="87" t="s">
        <v>549</v>
      </c>
      <c r="L1639" s="87" t="s">
        <v>549</v>
      </c>
      <c r="M1639" s="89">
        <v>50480</v>
      </c>
      <c r="N1639" s="89">
        <v>29242</v>
      </c>
      <c r="O1639" s="89">
        <v>68466</v>
      </c>
      <c r="P1639" s="90">
        <v>148188</v>
      </c>
      <c r="R1639" s="91"/>
    </row>
    <row r="1640" spans="1:18" ht="20.100000000000001" customHeight="1" x14ac:dyDescent="0.25">
      <c r="A1640" s="87">
        <v>5175</v>
      </c>
      <c r="B1640" s="87" t="s">
        <v>3800</v>
      </c>
      <c r="C1640" s="88"/>
      <c r="D1640" s="88"/>
      <c r="E1640" s="88"/>
      <c r="F1640" s="88" t="s">
        <v>57</v>
      </c>
      <c r="G1640" s="87" t="s">
        <v>3801</v>
      </c>
      <c r="H1640" s="87" t="s">
        <v>106</v>
      </c>
      <c r="I1640" s="87" t="s">
        <v>343</v>
      </c>
      <c r="J1640" s="87" t="s">
        <v>605</v>
      </c>
      <c r="K1640" s="87" t="s">
        <v>549</v>
      </c>
      <c r="L1640" s="87" t="s">
        <v>549</v>
      </c>
      <c r="M1640" s="89">
        <v>27488</v>
      </c>
      <c r="N1640" s="89">
        <v>28840</v>
      </c>
      <c r="O1640" s="89">
        <v>77952</v>
      </c>
      <c r="P1640" s="90">
        <v>134280</v>
      </c>
      <c r="R1640" s="91"/>
    </row>
    <row r="1641" spans="1:18" ht="20.100000000000001" customHeight="1" x14ac:dyDescent="0.25">
      <c r="A1641" s="87">
        <v>5176</v>
      </c>
      <c r="B1641" s="87" t="s">
        <v>3802</v>
      </c>
      <c r="C1641" s="88"/>
      <c r="D1641" s="88"/>
      <c r="E1641" s="88"/>
      <c r="F1641" s="88" t="s">
        <v>57</v>
      </c>
      <c r="G1641" s="87" t="s">
        <v>3803</v>
      </c>
      <c r="H1641" s="87" t="s">
        <v>106</v>
      </c>
      <c r="I1641" s="87" t="s">
        <v>343</v>
      </c>
      <c r="J1641" s="87" t="s">
        <v>605</v>
      </c>
      <c r="K1641" s="87" t="s">
        <v>549</v>
      </c>
      <c r="L1641" s="87" t="s">
        <v>549</v>
      </c>
      <c r="M1641" s="89">
        <v>55470</v>
      </c>
      <c r="N1641" s="89">
        <v>53620</v>
      </c>
      <c r="O1641" s="89">
        <v>44076</v>
      </c>
      <c r="P1641" s="90">
        <v>153166</v>
      </c>
      <c r="R1641" s="91"/>
    </row>
    <row r="1642" spans="1:18" ht="20.100000000000001" customHeight="1" x14ac:dyDescent="0.25">
      <c r="A1642" s="87">
        <v>5179</v>
      </c>
      <c r="B1642" s="87" t="s">
        <v>3804</v>
      </c>
      <c r="C1642" s="88"/>
      <c r="D1642" s="88"/>
      <c r="E1642" s="88"/>
      <c r="F1642" s="88" t="s">
        <v>57</v>
      </c>
      <c r="G1642" s="87" t="s">
        <v>3805</v>
      </c>
      <c r="H1642" s="87" t="s">
        <v>106</v>
      </c>
      <c r="I1642" s="87" t="s">
        <v>343</v>
      </c>
      <c r="J1642" s="87" t="s">
        <v>605</v>
      </c>
      <c r="K1642" s="87" t="s">
        <v>549</v>
      </c>
      <c r="L1642" s="87" t="s">
        <v>549</v>
      </c>
      <c r="M1642" s="89">
        <v>14606</v>
      </c>
      <c r="N1642" s="89">
        <v>25424</v>
      </c>
      <c r="O1642" s="89">
        <v>26396</v>
      </c>
      <c r="P1642" s="90">
        <v>66426</v>
      </c>
      <c r="R1642" s="91"/>
    </row>
    <row r="1643" spans="1:18" ht="20.100000000000001" customHeight="1" x14ac:dyDescent="0.25">
      <c r="A1643" s="87">
        <v>5184</v>
      </c>
      <c r="B1643" s="87" t="s">
        <v>3806</v>
      </c>
      <c r="C1643" s="88"/>
      <c r="D1643" s="88"/>
      <c r="E1643" s="88"/>
      <c r="F1643" s="88" t="s">
        <v>57</v>
      </c>
      <c r="G1643" s="87" t="s">
        <v>3807</v>
      </c>
      <c r="H1643" s="87" t="s">
        <v>106</v>
      </c>
      <c r="I1643" s="87" t="s">
        <v>343</v>
      </c>
      <c r="J1643" s="87" t="s">
        <v>605</v>
      </c>
      <c r="K1643" s="87" t="s">
        <v>549</v>
      </c>
      <c r="L1643" s="87" t="s">
        <v>549</v>
      </c>
      <c r="M1643" s="89">
        <v>120920</v>
      </c>
      <c r="N1643" s="89">
        <v>176036</v>
      </c>
      <c r="O1643" s="89">
        <v>135842</v>
      </c>
      <c r="P1643" s="90">
        <v>432798</v>
      </c>
      <c r="R1643" s="91"/>
    </row>
    <row r="1644" spans="1:18" ht="20.100000000000001" customHeight="1" x14ac:dyDescent="0.25">
      <c r="A1644" s="87">
        <v>5187</v>
      </c>
      <c r="B1644" s="87" t="s">
        <v>3808</v>
      </c>
      <c r="C1644" s="88"/>
      <c r="D1644" s="88"/>
      <c r="E1644" s="88"/>
      <c r="F1644" s="88" t="s">
        <v>57</v>
      </c>
      <c r="G1644" s="87" t="s">
        <v>3809</v>
      </c>
      <c r="H1644" s="87" t="s">
        <v>106</v>
      </c>
      <c r="I1644" s="87" t="s">
        <v>343</v>
      </c>
      <c r="J1644" s="87" t="s">
        <v>605</v>
      </c>
      <c r="K1644" s="87" t="s">
        <v>549</v>
      </c>
      <c r="L1644" s="87" t="s">
        <v>549</v>
      </c>
      <c r="M1644" s="89">
        <v>436350</v>
      </c>
      <c r="N1644" s="89">
        <v>735822</v>
      </c>
      <c r="O1644" s="89">
        <v>991892</v>
      </c>
      <c r="P1644" s="90">
        <v>2164064</v>
      </c>
      <c r="R1644" s="91"/>
    </row>
    <row r="1645" spans="1:18" ht="20.100000000000001" customHeight="1" x14ac:dyDescent="0.25">
      <c r="A1645" s="87">
        <v>5249</v>
      </c>
      <c r="B1645" s="87" t="s">
        <v>3810</v>
      </c>
      <c r="C1645" s="88"/>
      <c r="D1645" s="88"/>
      <c r="E1645" s="88"/>
      <c r="F1645" s="88" t="s">
        <v>57</v>
      </c>
      <c r="G1645" s="87" t="s">
        <v>343</v>
      </c>
      <c r="H1645" s="87" t="s">
        <v>106</v>
      </c>
      <c r="I1645" s="87" t="s">
        <v>343</v>
      </c>
      <c r="J1645" s="87" t="s">
        <v>605</v>
      </c>
      <c r="K1645" s="87" t="s">
        <v>549</v>
      </c>
      <c r="L1645" s="87" t="s">
        <v>549</v>
      </c>
      <c r="M1645" s="89">
        <v>2204</v>
      </c>
      <c r="N1645" s="89">
        <v>1346</v>
      </c>
      <c r="O1645" s="89">
        <v>908</v>
      </c>
      <c r="P1645" s="90">
        <v>4458</v>
      </c>
      <c r="R1645" s="91"/>
    </row>
    <row r="1646" spans="1:18" ht="20.100000000000001" customHeight="1" x14ac:dyDescent="0.25">
      <c r="A1646" s="87">
        <v>5193</v>
      </c>
      <c r="B1646" s="87" t="s">
        <v>3811</v>
      </c>
      <c r="C1646" s="88"/>
      <c r="D1646" s="88"/>
      <c r="E1646" s="88"/>
      <c r="F1646" s="88" t="s">
        <v>57</v>
      </c>
      <c r="G1646" s="87" t="s">
        <v>3812</v>
      </c>
      <c r="H1646" s="87" t="s">
        <v>106</v>
      </c>
      <c r="I1646" s="87" t="s">
        <v>343</v>
      </c>
      <c r="J1646" s="87" t="s">
        <v>605</v>
      </c>
      <c r="K1646" s="87" t="s">
        <v>549</v>
      </c>
      <c r="L1646" s="87" t="s">
        <v>549</v>
      </c>
      <c r="M1646" s="89">
        <v>25974</v>
      </c>
      <c r="N1646" s="89">
        <v>38788</v>
      </c>
      <c r="O1646" s="89">
        <v>57060</v>
      </c>
      <c r="P1646" s="90">
        <v>121822</v>
      </c>
      <c r="R1646" s="91"/>
    </row>
    <row r="1647" spans="1:18" ht="20.100000000000001" customHeight="1" x14ac:dyDescent="0.25">
      <c r="A1647" s="87">
        <v>3333</v>
      </c>
      <c r="B1647" s="87" t="s">
        <v>3813</v>
      </c>
      <c r="C1647" s="88"/>
      <c r="D1647" s="88" t="s">
        <v>66</v>
      </c>
      <c r="E1647" s="88"/>
      <c r="F1647" s="88"/>
      <c r="G1647" s="87" t="s">
        <v>235</v>
      </c>
      <c r="H1647" s="87" t="s">
        <v>187</v>
      </c>
      <c r="I1647" s="87" t="s">
        <v>235</v>
      </c>
      <c r="J1647" s="87" t="s">
        <v>696</v>
      </c>
      <c r="K1647" s="87" t="s">
        <v>549</v>
      </c>
      <c r="L1647" s="87" t="s">
        <v>549</v>
      </c>
      <c r="M1647" s="89">
        <v>672600</v>
      </c>
      <c r="N1647" s="89">
        <v>1988908</v>
      </c>
      <c r="O1647" s="89">
        <v>1017734</v>
      </c>
      <c r="P1647" s="90">
        <v>3679242</v>
      </c>
      <c r="R1647" s="91"/>
    </row>
    <row r="1648" spans="1:18" ht="20.100000000000001" customHeight="1" x14ac:dyDescent="0.25">
      <c r="A1648" s="87">
        <v>2790</v>
      </c>
      <c r="B1648" s="87" t="s">
        <v>3814</v>
      </c>
      <c r="C1648" s="88" t="s">
        <v>20</v>
      </c>
      <c r="D1648" s="88"/>
      <c r="E1648" s="88"/>
      <c r="F1648" s="88"/>
      <c r="G1648" s="87" t="s">
        <v>3815</v>
      </c>
      <c r="H1648" s="87" t="s">
        <v>112</v>
      </c>
      <c r="I1648" s="87" t="s">
        <v>144</v>
      </c>
      <c r="J1648" s="87" t="s">
        <v>558</v>
      </c>
      <c r="K1648" s="87" t="s">
        <v>849</v>
      </c>
      <c r="L1648" s="87" t="s">
        <v>549</v>
      </c>
      <c r="M1648" s="89">
        <v>115874</v>
      </c>
      <c r="N1648" s="89">
        <v>144426</v>
      </c>
      <c r="O1648" s="89">
        <v>126420</v>
      </c>
      <c r="P1648" s="90">
        <v>386720</v>
      </c>
      <c r="R1648" s="91"/>
    </row>
    <row r="1649" spans="1:18" ht="20.100000000000001" customHeight="1" x14ac:dyDescent="0.25">
      <c r="A1649" s="87">
        <v>2892</v>
      </c>
      <c r="B1649" s="87" t="s">
        <v>3816</v>
      </c>
      <c r="C1649" s="88" t="s">
        <v>20</v>
      </c>
      <c r="D1649" s="88"/>
      <c r="E1649" s="88"/>
      <c r="F1649" s="88"/>
      <c r="G1649" s="87" t="s">
        <v>3817</v>
      </c>
      <c r="H1649" s="87" t="s">
        <v>112</v>
      </c>
      <c r="I1649" s="87" t="s">
        <v>144</v>
      </c>
      <c r="J1649" s="87" t="s">
        <v>558</v>
      </c>
      <c r="K1649" s="87" t="s">
        <v>849</v>
      </c>
      <c r="L1649" s="87" t="s">
        <v>549</v>
      </c>
      <c r="M1649" s="89">
        <v>45402</v>
      </c>
      <c r="N1649" s="89">
        <v>52290</v>
      </c>
      <c r="O1649" s="89">
        <v>60960</v>
      </c>
      <c r="P1649" s="90">
        <v>158652</v>
      </c>
      <c r="R1649" s="91"/>
    </row>
    <row r="1650" spans="1:18" ht="20.100000000000001" customHeight="1" x14ac:dyDescent="0.25">
      <c r="A1650" s="87">
        <v>2855</v>
      </c>
      <c r="B1650" s="87" t="s">
        <v>3818</v>
      </c>
      <c r="C1650" s="88" t="s">
        <v>20</v>
      </c>
      <c r="D1650" s="88"/>
      <c r="E1650" s="88"/>
      <c r="F1650" s="88"/>
      <c r="G1650" s="87" t="s">
        <v>3819</v>
      </c>
      <c r="H1650" s="87" t="s">
        <v>112</v>
      </c>
      <c r="I1650" s="87" t="s">
        <v>144</v>
      </c>
      <c r="J1650" s="87" t="s">
        <v>558</v>
      </c>
      <c r="K1650" s="87" t="s">
        <v>849</v>
      </c>
      <c r="L1650" s="87" t="s">
        <v>549</v>
      </c>
      <c r="M1650" s="89">
        <v>96</v>
      </c>
      <c r="N1650" s="89">
        <v>48</v>
      </c>
      <c r="O1650" s="89">
        <v>0</v>
      </c>
      <c r="P1650" s="90">
        <v>144</v>
      </c>
      <c r="R1650" s="91"/>
    </row>
    <row r="1651" spans="1:18" ht="20.100000000000001" customHeight="1" x14ac:dyDescent="0.25">
      <c r="A1651" s="87">
        <v>2780</v>
      </c>
      <c r="B1651" s="87" t="s">
        <v>3820</v>
      </c>
      <c r="C1651" s="88" t="s">
        <v>20</v>
      </c>
      <c r="D1651" s="88"/>
      <c r="E1651" s="88"/>
      <c r="F1651" s="88"/>
      <c r="G1651" s="87" t="s">
        <v>3821</v>
      </c>
      <c r="H1651" s="87" t="s">
        <v>112</v>
      </c>
      <c r="I1651" s="87" t="s">
        <v>144</v>
      </c>
      <c r="J1651" s="87" t="s">
        <v>558</v>
      </c>
      <c r="K1651" s="87" t="s">
        <v>849</v>
      </c>
      <c r="L1651" s="87" t="s">
        <v>549</v>
      </c>
      <c r="M1651" s="89">
        <v>9818</v>
      </c>
      <c r="N1651" s="89">
        <v>6096</v>
      </c>
      <c r="O1651" s="89">
        <v>18054</v>
      </c>
      <c r="P1651" s="90">
        <v>33968</v>
      </c>
      <c r="R1651" s="91"/>
    </row>
    <row r="1652" spans="1:18" ht="20.100000000000001" customHeight="1" x14ac:dyDescent="0.25">
      <c r="A1652" s="87">
        <v>2786</v>
      </c>
      <c r="B1652" s="87" t="s">
        <v>3822</v>
      </c>
      <c r="C1652" s="88" t="s">
        <v>20</v>
      </c>
      <c r="D1652" s="88"/>
      <c r="E1652" s="88"/>
      <c r="F1652" s="88"/>
      <c r="G1652" s="87" t="s">
        <v>3823</v>
      </c>
      <c r="H1652" s="87" t="s">
        <v>112</v>
      </c>
      <c r="I1652" s="87" t="s">
        <v>144</v>
      </c>
      <c r="J1652" s="87" t="s">
        <v>558</v>
      </c>
      <c r="K1652" s="87" t="s">
        <v>849</v>
      </c>
      <c r="L1652" s="87" t="s">
        <v>549</v>
      </c>
      <c r="M1652" s="89">
        <v>62462</v>
      </c>
      <c r="N1652" s="89">
        <v>66804</v>
      </c>
      <c r="O1652" s="89">
        <v>92886</v>
      </c>
      <c r="P1652" s="90">
        <v>222152</v>
      </c>
      <c r="R1652" s="91"/>
    </row>
    <row r="1653" spans="1:18" ht="20.100000000000001" customHeight="1" x14ac:dyDescent="0.25">
      <c r="A1653" s="87">
        <v>2948</v>
      </c>
      <c r="B1653" s="87" t="s">
        <v>3824</v>
      </c>
      <c r="C1653" s="88" t="s">
        <v>20</v>
      </c>
      <c r="D1653" s="88"/>
      <c r="E1653" s="88"/>
      <c r="F1653" s="88"/>
      <c r="G1653" s="87" t="s">
        <v>3825</v>
      </c>
      <c r="H1653" s="87" t="s">
        <v>112</v>
      </c>
      <c r="I1653" s="87" t="s">
        <v>144</v>
      </c>
      <c r="J1653" s="87" t="s">
        <v>558</v>
      </c>
      <c r="K1653" s="87" t="s">
        <v>849</v>
      </c>
      <c r="L1653" s="87" t="s">
        <v>549</v>
      </c>
      <c r="M1653" s="89">
        <v>24274</v>
      </c>
      <c r="N1653" s="89">
        <v>29864</v>
      </c>
      <c r="O1653" s="89">
        <v>28816</v>
      </c>
      <c r="P1653" s="90">
        <v>82954</v>
      </c>
      <c r="R1653" s="91"/>
    </row>
    <row r="1654" spans="1:18" ht="20.100000000000001" customHeight="1" x14ac:dyDescent="0.25">
      <c r="A1654" s="87">
        <v>2955</v>
      </c>
      <c r="B1654" s="87" t="s">
        <v>3826</v>
      </c>
      <c r="C1654" s="88" t="s">
        <v>20</v>
      </c>
      <c r="D1654" s="88"/>
      <c r="E1654" s="88"/>
      <c r="F1654" s="88"/>
      <c r="G1654" s="87" t="s">
        <v>3827</v>
      </c>
      <c r="H1654" s="87" t="s">
        <v>112</v>
      </c>
      <c r="I1654" s="87" t="s">
        <v>144</v>
      </c>
      <c r="J1654" s="87" t="s">
        <v>558</v>
      </c>
      <c r="K1654" s="87" t="s">
        <v>849</v>
      </c>
      <c r="L1654" s="87" t="s">
        <v>549</v>
      </c>
      <c r="M1654" s="89">
        <v>105678</v>
      </c>
      <c r="N1654" s="89">
        <v>91730</v>
      </c>
      <c r="O1654" s="89">
        <v>140494</v>
      </c>
      <c r="P1654" s="90">
        <v>337902</v>
      </c>
      <c r="R1654" s="91"/>
    </row>
    <row r="1655" spans="1:18" ht="20.100000000000001" customHeight="1" x14ac:dyDescent="0.25">
      <c r="A1655" s="87">
        <v>2604</v>
      </c>
      <c r="B1655" s="87" t="s">
        <v>3828</v>
      </c>
      <c r="C1655" s="88" t="s">
        <v>20</v>
      </c>
      <c r="D1655" s="88"/>
      <c r="E1655" s="88"/>
      <c r="F1655" s="88"/>
      <c r="G1655" s="87" t="s">
        <v>3829</v>
      </c>
      <c r="H1655" s="87" t="s">
        <v>112</v>
      </c>
      <c r="I1655" s="87" t="s">
        <v>144</v>
      </c>
      <c r="J1655" s="87" t="s">
        <v>558</v>
      </c>
      <c r="K1655" s="87" t="s">
        <v>849</v>
      </c>
      <c r="L1655" s="87" t="s">
        <v>549</v>
      </c>
      <c r="M1655" s="89">
        <v>22742</v>
      </c>
      <c r="N1655" s="89">
        <v>25476</v>
      </c>
      <c r="O1655" s="89">
        <v>30738</v>
      </c>
      <c r="P1655" s="90">
        <v>78956</v>
      </c>
      <c r="R1655" s="91"/>
    </row>
    <row r="1656" spans="1:18" ht="20.100000000000001" customHeight="1" x14ac:dyDescent="0.25">
      <c r="A1656" s="87">
        <v>2829</v>
      </c>
      <c r="B1656" s="87" t="s">
        <v>3830</v>
      </c>
      <c r="C1656" s="88" t="s">
        <v>20</v>
      </c>
      <c r="D1656" s="88"/>
      <c r="E1656" s="88"/>
      <c r="F1656" s="88"/>
      <c r="G1656" s="87" t="s">
        <v>3831</v>
      </c>
      <c r="H1656" s="87" t="s">
        <v>112</v>
      </c>
      <c r="I1656" s="87" t="s">
        <v>144</v>
      </c>
      <c r="J1656" s="87" t="s">
        <v>558</v>
      </c>
      <c r="K1656" s="87" t="s">
        <v>849</v>
      </c>
      <c r="L1656" s="87" t="s">
        <v>549</v>
      </c>
      <c r="M1656" s="89">
        <v>33406</v>
      </c>
      <c r="N1656" s="89">
        <v>30866</v>
      </c>
      <c r="O1656" s="89">
        <v>33150</v>
      </c>
      <c r="P1656" s="90">
        <v>97422</v>
      </c>
      <c r="R1656" s="91"/>
    </row>
    <row r="1657" spans="1:18" ht="20.100000000000001" customHeight="1" x14ac:dyDescent="0.25">
      <c r="A1657" s="87">
        <v>2959</v>
      </c>
      <c r="B1657" s="87" t="s">
        <v>3832</v>
      </c>
      <c r="C1657" s="88" t="s">
        <v>20</v>
      </c>
      <c r="D1657" s="88"/>
      <c r="E1657" s="88"/>
      <c r="F1657" s="88"/>
      <c r="G1657" s="87" t="s">
        <v>3833</v>
      </c>
      <c r="H1657" s="87" t="s">
        <v>112</v>
      </c>
      <c r="I1657" s="87" t="s">
        <v>144</v>
      </c>
      <c r="J1657" s="87" t="s">
        <v>558</v>
      </c>
      <c r="K1657" s="87" t="s">
        <v>849</v>
      </c>
      <c r="L1657" s="87" t="s">
        <v>549</v>
      </c>
      <c r="M1657" s="89">
        <v>16254</v>
      </c>
      <c r="N1657" s="89">
        <v>8148</v>
      </c>
      <c r="O1657" s="89">
        <v>24242</v>
      </c>
      <c r="P1657" s="90">
        <v>48644</v>
      </c>
      <c r="R1657" s="91"/>
    </row>
    <row r="1658" spans="1:18" ht="20.100000000000001" customHeight="1" x14ac:dyDescent="0.25">
      <c r="A1658" s="87">
        <v>2903</v>
      </c>
      <c r="B1658" s="87" t="s">
        <v>3834</v>
      </c>
      <c r="C1658" s="88" t="s">
        <v>20</v>
      </c>
      <c r="D1658" s="88"/>
      <c r="E1658" s="88"/>
      <c r="F1658" s="88"/>
      <c r="G1658" s="87" t="s">
        <v>3835</v>
      </c>
      <c r="H1658" s="87" t="s">
        <v>112</v>
      </c>
      <c r="I1658" s="87" t="s">
        <v>144</v>
      </c>
      <c r="J1658" s="87" t="s">
        <v>558</v>
      </c>
      <c r="K1658" s="87" t="s">
        <v>849</v>
      </c>
      <c r="L1658" s="87" t="s">
        <v>549</v>
      </c>
      <c r="M1658" s="89">
        <v>82708</v>
      </c>
      <c r="N1658" s="89">
        <v>83946</v>
      </c>
      <c r="O1658" s="89">
        <v>155460</v>
      </c>
      <c r="P1658" s="90">
        <v>322114</v>
      </c>
      <c r="R1658" s="91"/>
    </row>
    <row r="1659" spans="1:18" ht="20.100000000000001" customHeight="1" x14ac:dyDescent="0.25">
      <c r="A1659" s="87">
        <v>2789</v>
      </c>
      <c r="B1659" s="87" t="s">
        <v>3836</v>
      </c>
      <c r="C1659" s="88" t="s">
        <v>20</v>
      </c>
      <c r="D1659" s="88"/>
      <c r="E1659" s="88"/>
      <c r="F1659" s="88"/>
      <c r="G1659" s="87" t="s">
        <v>3837</v>
      </c>
      <c r="H1659" s="87" t="s">
        <v>112</v>
      </c>
      <c r="I1659" s="87" t="s">
        <v>144</v>
      </c>
      <c r="J1659" s="87" t="s">
        <v>558</v>
      </c>
      <c r="K1659" s="87" t="s">
        <v>849</v>
      </c>
      <c r="L1659" s="87" t="s">
        <v>549</v>
      </c>
      <c r="M1659" s="89">
        <v>45154</v>
      </c>
      <c r="N1659" s="89">
        <v>54286</v>
      </c>
      <c r="O1659" s="89">
        <v>80996</v>
      </c>
      <c r="P1659" s="90">
        <v>180436</v>
      </c>
      <c r="R1659" s="91"/>
    </row>
    <row r="1660" spans="1:18" ht="20.100000000000001" customHeight="1" x14ac:dyDescent="0.25">
      <c r="A1660" s="87">
        <v>2983</v>
      </c>
      <c r="B1660" s="87" t="s">
        <v>3838</v>
      </c>
      <c r="C1660" s="88" t="s">
        <v>20</v>
      </c>
      <c r="D1660" s="88"/>
      <c r="E1660" s="88"/>
      <c r="F1660" s="88"/>
      <c r="G1660" s="87" t="s">
        <v>3839</v>
      </c>
      <c r="H1660" s="87" t="s">
        <v>112</v>
      </c>
      <c r="I1660" s="87" t="s">
        <v>144</v>
      </c>
      <c r="J1660" s="87" t="s">
        <v>677</v>
      </c>
      <c r="K1660" s="87" t="s">
        <v>849</v>
      </c>
      <c r="L1660" s="87" t="s">
        <v>549</v>
      </c>
      <c r="M1660" s="89">
        <v>281666</v>
      </c>
      <c r="N1660" s="89">
        <v>401918</v>
      </c>
      <c r="O1660" s="89">
        <v>467302</v>
      </c>
      <c r="P1660" s="90">
        <v>1150886</v>
      </c>
      <c r="R1660" s="91"/>
    </row>
    <row r="1661" spans="1:18" ht="20.100000000000001" customHeight="1" x14ac:dyDescent="0.25">
      <c r="A1661" s="87">
        <v>1322</v>
      </c>
      <c r="B1661" s="87" t="s">
        <v>3840</v>
      </c>
      <c r="C1661" s="88"/>
      <c r="D1661" s="88" t="s">
        <v>66</v>
      </c>
      <c r="E1661" s="88"/>
      <c r="F1661" s="88"/>
      <c r="G1661" s="87" t="s">
        <v>3841</v>
      </c>
      <c r="H1661" s="87" t="s">
        <v>137</v>
      </c>
      <c r="I1661" s="87" t="s">
        <v>276</v>
      </c>
      <c r="J1661" s="87" t="s">
        <v>623</v>
      </c>
      <c r="K1661" s="87" t="s">
        <v>549</v>
      </c>
      <c r="L1661" s="87" t="s">
        <v>549</v>
      </c>
      <c r="M1661" s="89">
        <v>524572</v>
      </c>
      <c r="N1661" s="89">
        <v>445976</v>
      </c>
      <c r="O1661" s="89">
        <v>228152</v>
      </c>
      <c r="P1661" s="90">
        <v>1198700</v>
      </c>
      <c r="R1661" s="91"/>
    </row>
    <row r="1662" spans="1:18" ht="20.100000000000001" customHeight="1" x14ac:dyDescent="0.25">
      <c r="A1662" s="87">
        <v>1056</v>
      </c>
      <c r="B1662" s="87" t="s">
        <v>3842</v>
      </c>
      <c r="C1662" s="88"/>
      <c r="D1662" s="88" t="s">
        <v>66</v>
      </c>
      <c r="E1662" s="88"/>
      <c r="F1662" s="88"/>
      <c r="G1662" s="87" t="s">
        <v>3843</v>
      </c>
      <c r="H1662" s="87" t="s">
        <v>137</v>
      </c>
      <c r="I1662" s="87" t="s">
        <v>276</v>
      </c>
      <c r="J1662" s="87" t="s">
        <v>623</v>
      </c>
      <c r="K1662" s="87" t="s">
        <v>549</v>
      </c>
      <c r="L1662" s="87" t="s">
        <v>549</v>
      </c>
      <c r="M1662" s="89">
        <v>51482</v>
      </c>
      <c r="N1662" s="89">
        <v>6630</v>
      </c>
      <c r="O1662" s="89">
        <v>53498</v>
      </c>
      <c r="P1662" s="90">
        <v>111610</v>
      </c>
      <c r="R1662" s="91"/>
    </row>
    <row r="1663" spans="1:18" ht="20.100000000000001" customHeight="1" x14ac:dyDescent="0.25">
      <c r="A1663" s="87">
        <v>5351</v>
      </c>
      <c r="B1663" s="87" t="s">
        <v>3844</v>
      </c>
      <c r="C1663" s="88"/>
      <c r="D1663" s="88"/>
      <c r="E1663" s="88" t="s">
        <v>601</v>
      </c>
      <c r="F1663" s="88" t="s">
        <v>57</v>
      </c>
      <c r="G1663" s="87" t="s">
        <v>3845</v>
      </c>
      <c r="H1663" s="87" t="s">
        <v>106</v>
      </c>
      <c r="I1663" s="87" t="s">
        <v>320</v>
      </c>
      <c r="J1663" s="87" t="s">
        <v>548</v>
      </c>
      <c r="K1663" s="87" t="s">
        <v>549</v>
      </c>
      <c r="L1663" s="87" t="s">
        <v>638</v>
      </c>
      <c r="M1663" s="89">
        <v>225468</v>
      </c>
      <c r="N1663" s="89">
        <v>240586</v>
      </c>
      <c r="O1663" s="89">
        <v>541472</v>
      </c>
      <c r="P1663" s="90">
        <v>1007526</v>
      </c>
      <c r="R1663" s="91"/>
    </row>
    <row r="1664" spans="1:18" ht="20.100000000000001" customHeight="1" x14ac:dyDescent="0.25">
      <c r="A1664" s="87">
        <v>5413</v>
      </c>
      <c r="B1664" s="87" t="s">
        <v>3846</v>
      </c>
      <c r="C1664" s="88"/>
      <c r="D1664" s="88"/>
      <c r="E1664" s="88" t="s">
        <v>601</v>
      </c>
      <c r="F1664" s="88" t="s">
        <v>57</v>
      </c>
      <c r="G1664" s="87" t="s">
        <v>3847</v>
      </c>
      <c r="H1664" s="87" t="s">
        <v>106</v>
      </c>
      <c r="I1664" s="87" t="s">
        <v>320</v>
      </c>
      <c r="J1664" s="87" t="s">
        <v>548</v>
      </c>
      <c r="K1664" s="87" t="s">
        <v>549</v>
      </c>
      <c r="L1664" s="87" t="s">
        <v>549</v>
      </c>
      <c r="M1664" s="89">
        <v>23120</v>
      </c>
      <c r="N1664" s="89">
        <v>26160</v>
      </c>
      <c r="O1664" s="89">
        <v>62150</v>
      </c>
      <c r="P1664" s="90">
        <v>111430</v>
      </c>
      <c r="R1664" s="91"/>
    </row>
    <row r="1665" spans="1:18" ht="20.100000000000001" customHeight="1" x14ac:dyDescent="0.25">
      <c r="A1665" s="87">
        <v>5474</v>
      </c>
      <c r="B1665" s="87" t="s">
        <v>3848</v>
      </c>
      <c r="C1665" s="88"/>
      <c r="D1665" s="88"/>
      <c r="E1665" s="88" t="s">
        <v>601</v>
      </c>
      <c r="F1665" s="88" t="s">
        <v>57</v>
      </c>
      <c r="G1665" s="87" t="s">
        <v>3849</v>
      </c>
      <c r="H1665" s="87" t="s">
        <v>106</v>
      </c>
      <c r="I1665" s="87" t="s">
        <v>320</v>
      </c>
      <c r="J1665" s="87" t="s">
        <v>548</v>
      </c>
      <c r="K1665" s="87" t="s">
        <v>549</v>
      </c>
      <c r="L1665" s="87" t="s">
        <v>549</v>
      </c>
      <c r="M1665" s="89">
        <v>10672</v>
      </c>
      <c r="N1665" s="89">
        <v>19878</v>
      </c>
      <c r="O1665" s="89">
        <v>27796</v>
      </c>
      <c r="P1665" s="90">
        <v>58346</v>
      </c>
      <c r="R1665" s="91"/>
    </row>
    <row r="1666" spans="1:18" ht="20.100000000000001" customHeight="1" x14ac:dyDescent="0.25">
      <c r="A1666" s="87">
        <v>5463</v>
      </c>
      <c r="B1666" s="87" t="s">
        <v>3850</v>
      </c>
      <c r="C1666" s="88"/>
      <c r="D1666" s="88"/>
      <c r="E1666" s="88" t="s">
        <v>601</v>
      </c>
      <c r="F1666" s="88" t="s">
        <v>57</v>
      </c>
      <c r="G1666" s="87" t="s">
        <v>3851</v>
      </c>
      <c r="H1666" s="87" t="s">
        <v>106</v>
      </c>
      <c r="I1666" s="87" t="s">
        <v>320</v>
      </c>
      <c r="J1666" s="87" t="s">
        <v>548</v>
      </c>
      <c r="K1666" s="87" t="s">
        <v>549</v>
      </c>
      <c r="L1666" s="87" t="s">
        <v>549</v>
      </c>
      <c r="M1666" s="89">
        <v>86722</v>
      </c>
      <c r="N1666" s="89">
        <v>127814</v>
      </c>
      <c r="O1666" s="89">
        <v>420220</v>
      </c>
      <c r="P1666" s="90">
        <v>634756</v>
      </c>
      <c r="R1666" s="91"/>
    </row>
    <row r="1667" spans="1:18" ht="20.100000000000001" customHeight="1" x14ac:dyDescent="0.25">
      <c r="A1667" s="87">
        <v>5369</v>
      </c>
      <c r="B1667" s="87" t="s">
        <v>3852</v>
      </c>
      <c r="C1667" s="88"/>
      <c r="D1667" s="88"/>
      <c r="E1667" s="88" t="s">
        <v>601</v>
      </c>
      <c r="F1667" s="88" t="s">
        <v>57</v>
      </c>
      <c r="G1667" s="87" t="s">
        <v>3853</v>
      </c>
      <c r="H1667" s="87" t="s">
        <v>106</v>
      </c>
      <c r="I1667" s="87" t="s">
        <v>320</v>
      </c>
      <c r="J1667" s="87" t="s">
        <v>548</v>
      </c>
      <c r="K1667" s="87" t="s">
        <v>549</v>
      </c>
      <c r="L1667" s="87" t="s">
        <v>549</v>
      </c>
      <c r="M1667" s="89">
        <v>80930</v>
      </c>
      <c r="N1667" s="89">
        <v>140018</v>
      </c>
      <c r="O1667" s="89">
        <v>352270</v>
      </c>
      <c r="P1667" s="90">
        <v>573218</v>
      </c>
      <c r="R1667" s="91"/>
    </row>
    <row r="1668" spans="1:18" ht="20.100000000000001" customHeight="1" x14ac:dyDescent="0.25">
      <c r="A1668" s="87">
        <v>5476</v>
      </c>
      <c r="B1668" s="87" t="s">
        <v>3854</v>
      </c>
      <c r="C1668" s="88"/>
      <c r="D1668" s="88"/>
      <c r="E1668" s="88" t="s">
        <v>601</v>
      </c>
      <c r="F1668" s="88" t="s">
        <v>57</v>
      </c>
      <c r="G1668" s="87" t="s">
        <v>3855</v>
      </c>
      <c r="H1668" s="87" t="s">
        <v>106</v>
      </c>
      <c r="I1668" s="87" t="s">
        <v>320</v>
      </c>
      <c r="J1668" s="87" t="s">
        <v>548</v>
      </c>
      <c r="K1668" s="87" t="s">
        <v>549</v>
      </c>
      <c r="L1668" s="87" t="s">
        <v>549</v>
      </c>
      <c r="M1668" s="89">
        <v>16744</v>
      </c>
      <c r="N1668" s="89">
        <v>20884</v>
      </c>
      <c r="O1668" s="89">
        <v>40668</v>
      </c>
      <c r="P1668" s="90">
        <v>78296</v>
      </c>
      <c r="R1668" s="91"/>
    </row>
    <row r="1669" spans="1:18" ht="20.100000000000001" customHeight="1" x14ac:dyDescent="0.25">
      <c r="A1669" s="87">
        <v>5377</v>
      </c>
      <c r="B1669" s="87" t="s">
        <v>3856</v>
      </c>
      <c r="C1669" s="88"/>
      <c r="D1669" s="88"/>
      <c r="E1669" s="88" t="s">
        <v>601</v>
      </c>
      <c r="F1669" s="88" t="s">
        <v>57</v>
      </c>
      <c r="G1669" s="87" t="s">
        <v>3857</v>
      </c>
      <c r="H1669" s="87" t="s">
        <v>106</v>
      </c>
      <c r="I1669" s="87" t="s">
        <v>320</v>
      </c>
      <c r="J1669" s="87" t="s">
        <v>548</v>
      </c>
      <c r="K1669" s="87" t="s">
        <v>549</v>
      </c>
      <c r="L1669" s="87" t="s">
        <v>549</v>
      </c>
      <c r="M1669" s="89">
        <v>211554</v>
      </c>
      <c r="N1669" s="89">
        <v>403896</v>
      </c>
      <c r="O1669" s="89">
        <v>917886</v>
      </c>
      <c r="P1669" s="90">
        <v>1533336</v>
      </c>
      <c r="R1669" s="91"/>
    </row>
    <row r="1670" spans="1:18" ht="20.100000000000001" customHeight="1" x14ac:dyDescent="0.25">
      <c r="A1670" s="87">
        <v>5391</v>
      </c>
      <c r="B1670" s="87" t="s">
        <v>3858</v>
      </c>
      <c r="C1670" s="88"/>
      <c r="D1670" s="88"/>
      <c r="E1670" s="88" t="s">
        <v>601</v>
      </c>
      <c r="F1670" s="88" t="s">
        <v>57</v>
      </c>
      <c r="G1670" s="87" t="s">
        <v>3859</v>
      </c>
      <c r="H1670" s="87" t="s">
        <v>106</v>
      </c>
      <c r="I1670" s="87" t="s">
        <v>320</v>
      </c>
      <c r="J1670" s="87" t="s">
        <v>548</v>
      </c>
      <c r="K1670" s="87" t="s">
        <v>549</v>
      </c>
      <c r="L1670" s="87" t="s">
        <v>638</v>
      </c>
      <c r="M1670" s="89">
        <v>221462</v>
      </c>
      <c r="N1670" s="89">
        <v>270584</v>
      </c>
      <c r="O1670" s="89">
        <v>440024</v>
      </c>
      <c r="P1670" s="90">
        <v>932070</v>
      </c>
      <c r="R1670" s="91"/>
    </row>
    <row r="1671" spans="1:18" ht="20.100000000000001" customHeight="1" x14ac:dyDescent="0.25">
      <c r="A1671" s="87">
        <v>5396</v>
      </c>
      <c r="B1671" s="87" t="s">
        <v>3860</v>
      </c>
      <c r="C1671" s="88"/>
      <c r="D1671" s="88"/>
      <c r="E1671" s="88" t="s">
        <v>601</v>
      </c>
      <c r="F1671" s="88" t="s">
        <v>57</v>
      </c>
      <c r="G1671" s="87" t="s">
        <v>3861</v>
      </c>
      <c r="H1671" s="87" t="s">
        <v>106</v>
      </c>
      <c r="I1671" s="87" t="s">
        <v>320</v>
      </c>
      <c r="J1671" s="87" t="s">
        <v>548</v>
      </c>
      <c r="K1671" s="87" t="s">
        <v>549</v>
      </c>
      <c r="L1671" s="87" t="s">
        <v>638</v>
      </c>
      <c r="M1671" s="89">
        <v>86442</v>
      </c>
      <c r="N1671" s="89">
        <v>90650</v>
      </c>
      <c r="O1671" s="89">
        <v>109050</v>
      </c>
      <c r="P1671" s="90">
        <v>286142</v>
      </c>
      <c r="R1671" s="91"/>
    </row>
    <row r="1672" spans="1:18" ht="20.100000000000001" customHeight="1" x14ac:dyDescent="0.25">
      <c r="A1672" s="87">
        <v>5439</v>
      </c>
      <c r="B1672" s="87" t="s">
        <v>3862</v>
      </c>
      <c r="C1672" s="88"/>
      <c r="D1672" s="88"/>
      <c r="E1672" s="88" t="s">
        <v>601</v>
      </c>
      <c r="F1672" s="88" t="s">
        <v>57</v>
      </c>
      <c r="G1672" s="87" t="s">
        <v>3863</v>
      </c>
      <c r="H1672" s="87" t="s">
        <v>106</v>
      </c>
      <c r="I1672" s="87" t="s">
        <v>320</v>
      </c>
      <c r="J1672" s="87" t="s">
        <v>548</v>
      </c>
      <c r="K1672" s="87" t="s">
        <v>549</v>
      </c>
      <c r="L1672" s="87" t="s">
        <v>638</v>
      </c>
      <c r="M1672" s="89">
        <v>40728</v>
      </c>
      <c r="N1672" s="89">
        <v>40604</v>
      </c>
      <c r="O1672" s="89">
        <v>63132</v>
      </c>
      <c r="P1672" s="90">
        <v>144464</v>
      </c>
      <c r="R1672" s="91"/>
    </row>
    <row r="1673" spans="1:18" ht="20.100000000000001" customHeight="1" x14ac:dyDescent="0.25">
      <c r="A1673" s="87">
        <v>5440</v>
      </c>
      <c r="B1673" s="87" t="s">
        <v>3864</v>
      </c>
      <c r="C1673" s="88"/>
      <c r="D1673" s="88"/>
      <c r="E1673" s="88" t="s">
        <v>601</v>
      </c>
      <c r="F1673" s="88" t="s">
        <v>57</v>
      </c>
      <c r="G1673" s="87" t="s">
        <v>3865</v>
      </c>
      <c r="H1673" s="87" t="s">
        <v>106</v>
      </c>
      <c r="I1673" s="87" t="s">
        <v>320</v>
      </c>
      <c r="J1673" s="87" t="s">
        <v>548</v>
      </c>
      <c r="K1673" s="87" t="s">
        <v>549</v>
      </c>
      <c r="L1673" s="87" t="s">
        <v>549</v>
      </c>
      <c r="M1673" s="89">
        <v>51270</v>
      </c>
      <c r="N1673" s="89">
        <v>75906</v>
      </c>
      <c r="O1673" s="89">
        <v>162160</v>
      </c>
      <c r="P1673" s="90">
        <v>289336</v>
      </c>
      <c r="R1673" s="91"/>
    </row>
    <row r="1674" spans="1:18" ht="20.100000000000001" customHeight="1" x14ac:dyDescent="0.25">
      <c r="A1674" s="87">
        <v>3471</v>
      </c>
      <c r="B1674" s="87" t="s">
        <v>3866</v>
      </c>
      <c r="C1674" s="88"/>
      <c r="D1674" s="88"/>
      <c r="E1674" s="88" t="s">
        <v>601</v>
      </c>
      <c r="F1674" s="88" t="s">
        <v>57</v>
      </c>
      <c r="G1674" s="87" t="s">
        <v>3867</v>
      </c>
      <c r="H1674" s="87" t="s">
        <v>187</v>
      </c>
      <c r="I1674" s="87" t="s">
        <v>291</v>
      </c>
      <c r="J1674" s="87" t="s">
        <v>696</v>
      </c>
      <c r="K1674" s="87" t="s">
        <v>549</v>
      </c>
      <c r="L1674" s="87" t="s">
        <v>549</v>
      </c>
      <c r="M1674" s="89">
        <v>273882</v>
      </c>
      <c r="N1674" s="89">
        <v>1015980</v>
      </c>
      <c r="O1674" s="89">
        <v>143298</v>
      </c>
      <c r="P1674" s="90">
        <v>1433160</v>
      </c>
      <c r="R1674" s="91"/>
    </row>
    <row r="1675" spans="1:18" ht="20.100000000000001" customHeight="1" x14ac:dyDescent="0.25">
      <c r="A1675" s="87">
        <v>3408</v>
      </c>
      <c r="B1675" s="87" t="s">
        <v>3868</v>
      </c>
      <c r="C1675" s="88"/>
      <c r="D1675" s="88"/>
      <c r="E1675" s="88"/>
      <c r="F1675" s="88" t="s">
        <v>57</v>
      </c>
      <c r="G1675" s="87" t="s">
        <v>3869</v>
      </c>
      <c r="H1675" s="87" t="s">
        <v>187</v>
      </c>
      <c r="I1675" s="87" t="s">
        <v>332</v>
      </c>
      <c r="J1675" s="87" t="s">
        <v>696</v>
      </c>
      <c r="K1675" s="87" t="s">
        <v>549</v>
      </c>
      <c r="L1675" s="87" t="s">
        <v>549</v>
      </c>
      <c r="M1675" s="89">
        <v>54058</v>
      </c>
      <c r="N1675" s="89">
        <v>362326</v>
      </c>
      <c r="O1675" s="89">
        <v>113828</v>
      </c>
      <c r="P1675" s="90">
        <v>530212</v>
      </c>
      <c r="R1675" s="91"/>
    </row>
    <row r="1676" spans="1:18" ht="20.100000000000001" customHeight="1" x14ac:dyDescent="0.25">
      <c r="A1676" s="87">
        <v>3409</v>
      </c>
      <c r="B1676" s="87" t="s">
        <v>3870</v>
      </c>
      <c r="C1676" s="88"/>
      <c r="D1676" s="88"/>
      <c r="E1676" s="88"/>
      <c r="F1676" s="88" t="s">
        <v>57</v>
      </c>
      <c r="G1676" s="87" t="s">
        <v>3871</v>
      </c>
      <c r="H1676" s="87" t="s">
        <v>187</v>
      </c>
      <c r="I1676" s="87" t="s">
        <v>332</v>
      </c>
      <c r="J1676" s="87" t="s">
        <v>696</v>
      </c>
      <c r="K1676" s="87" t="s">
        <v>549</v>
      </c>
      <c r="L1676" s="87" t="s">
        <v>549</v>
      </c>
      <c r="M1676" s="89">
        <v>8612</v>
      </c>
      <c r="N1676" s="89">
        <v>167520</v>
      </c>
      <c r="O1676" s="89">
        <v>6234</v>
      </c>
      <c r="P1676" s="90">
        <v>182366</v>
      </c>
      <c r="R1676" s="91"/>
    </row>
    <row r="1677" spans="1:18" ht="20.100000000000001" customHeight="1" x14ac:dyDescent="0.25">
      <c r="A1677" s="87">
        <v>3426</v>
      </c>
      <c r="B1677" s="87" t="s">
        <v>3872</v>
      </c>
      <c r="C1677" s="88"/>
      <c r="D1677" s="88"/>
      <c r="E1677" s="88"/>
      <c r="F1677" s="88" t="s">
        <v>57</v>
      </c>
      <c r="G1677" s="87" t="s">
        <v>3873</v>
      </c>
      <c r="H1677" s="87" t="s">
        <v>187</v>
      </c>
      <c r="I1677" s="87" t="s">
        <v>332</v>
      </c>
      <c r="J1677" s="87" t="s">
        <v>696</v>
      </c>
      <c r="K1677" s="87" t="s">
        <v>549</v>
      </c>
      <c r="L1677" s="87" t="s">
        <v>549</v>
      </c>
      <c r="M1677" s="89">
        <v>150718</v>
      </c>
      <c r="N1677" s="89">
        <v>825250</v>
      </c>
      <c r="O1677" s="89">
        <v>217486</v>
      </c>
      <c r="P1677" s="90">
        <v>1193454</v>
      </c>
      <c r="R1677" s="91"/>
    </row>
    <row r="1678" spans="1:18" ht="20.100000000000001" customHeight="1" x14ac:dyDescent="0.25">
      <c r="A1678" s="87">
        <v>3413</v>
      </c>
      <c r="B1678" s="87" t="s">
        <v>3874</v>
      </c>
      <c r="C1678" s="88"/>
      <c r="D1678" s="88"/>
      <c r="E1678" s="88"/>
      <c r="F1678" s="88" t="s">
        <v>57</v>
      </c>
      <c r="G1678" s="87" t="s">
        <v>3875</v>
      </c>
      <c r="H1678" s="87" t="s">
        <v>187</v>
      </c>
      <c r="I1678" s="87" t="s">
        <v>332</v>
      </c>
      <c r="J1678" s="87" t="s">
        <v>696</v>
      </c>
      <c r="K1678" s="87" t="s">
        <v>549</v>
      </c>
      <c r="L1678" s="87" t="s">
        <v>549</v>
      </c>
      <c r="M1678" s="89">
        <v>19390</v>
      </c>
      <c r="N1678" s="89">
        <v>90768</v>
      </c>
      <c r="O1678" s="89">
        <v>32692</v>
      </c>
      <c r="P1678" s="90">
        <v>142850</v>
      </c>
      <c r="R1678" s="91"/>
    </row>
    <row r="1679" spans="1:18" ht="20.100000000000001" customHeight="1" x14ac:dyDescent="0.25">
      <c r="A1679" s="87">
        <v>3430</v>
      </c>
      <c r="B1679" s="87" t="s">
        <v>3876</v>
      </c>
      <c r="C1679" s="88"/>
      <c r="D1679" s="88"/>
      <c r="E1679" s="88"/>
      <c r="F1679" s="88" t="s">
        <v>57</v>
      </c>
      <c r="G1679" s="87" t="s">
        <v>3877</v>
      </c>
      <c r="H1679" s="87" t="s">
        <v>187</v>
      </c>
      <c r="I1679" s="87" t="s">
        <v>332</v>
      </c>
      <c r="J1679" s="87" t="s">
        <v>696</v>
      </c>
      <c r="K1679" s="87" t="s">
        <v>549</v>
      </c>
      <c r="L1679" s="87" t="s">
        <v>549</v>
      </c>
      <c r="M1679" s="89">
        <v>67480</v>
      </c>
      <c r="N1679" s="89">
        <v>453488</v>
      </c>
      <c r="O1679" s="89">
        <v>160078</v>
      </c>
      <c r="P1679" s="90">
        <v>681046</v>
      </c>
      <c r="R1679" s="91"/>
    </row>
    <row r="1680" spans="1:18" ht="20.100000000000001" customHeight="1" x14ac:dyDescent="0.25">
      <c r="A1680" s="87">
        <v>4689</v>
      </c>
      <c r="B1680" s="87" t="s">
        <v>3878</v>
      </c>
      <c r="C1680" s="88"/>
      <c r="D1680" s="88" t="s">
        <v>66</v>
      </c>
      <c r="E1680" s="88"/>
      <c r="F1680" s="88"/>
      <c r="G1680" s="87" t="s">
        <v>3879</v>
      </c>
      <c r="H1680" s="87" t="s">
        <v>137</v>
      </c>
      <c r="I1680" s="87" t="s">
        <v>267</v>
      </c>
      <c r="J1680" s="87" t="s">
        <v>623</v>
      </c>
      <c r="K1680" s="87" t="s">
        <v>549</v>
      </c>
      <c r="L1680" s="87" t="s">
        <v>549</v>
      </c>
      <c r="M1680" s="89">
        <v>13770</v>
      </c>
      <c r="N1680" s="89">
        <v>29118</v>
      </c>
      <c r="O1680" s="89">
        <v>16118</v>
      </c>
      <c r="P1680" s="90">
        <v>59006</v>
      </c>
      <c r="R1680" s="91"/>
    </row>
    <row r="1681" spans="1:18" ht="20.100000000000001" customHeight="1" x14ac:dyDescent="0.25">
      <c r="A1681" s="87">
        <v>4691</v>
      </c>
      <c r="B1681" s="87" t="s">
        <v>3880</v>
      </c>
      <c r="C1681" s="88"/>
      <c r="D1681" s="88" t="s">
        <v>66</v>
      </c>
      <c r="E1681" s="88"/>
      <c r="F1681" s="88"/>
      <c r="G1681" s="87" t="s">
        <v>3881</v>
      </c>
      <c r="H1681" s="87" t="s">
        <v>137</v>
      </c>
      <c r="I1681" s="87" t="s">
        <v>267</v>
      </c>
      <c r="J1681" s="87" t="s">
        <v>623</v>
      </c>
      <c r="K1681" s="87" t="s">
        <v>549</v>
      </c>
      <c r="L1681" s="87" t="s">
        <v>549</v>
      </c>
      <c r="M1681" s="89">
        <v>325344</v>
      </c>
      <c r="N1681" s="89">
        <v>556940</v>
      </c>
      <c r="O1681" s="89">
        <v>325122</v>
      </c>
      <c r="P1681" s="90">
        <v>1207406</v>
      </c>
      <c r="R1681" s="91"/>
    </row>
    <row r="1682" spans="1:18" ht="20.100000000000001" customHeight="1" x14ac:dyDescent="0.25">
      <c r="A1682" s="87">
        <v>4690</v>
      </c>
      <c r="B1682" s="87" t="s">
        <v>3882</v>
      </c>
      <c r="C1682" s="88"/>
      <c r="D1682" s="88" t="s">
        <v>66</v>
      </c>
      <c r="E1682" s="88"/>
      <c r="F1682" s="88"/>
      <c r="G1682" s="87" t="s">
        <v>3883</v>
      </c>
      <c r="H1682" s="87" t="s">
        <v>137</v>
      </c>
      <c r="I1682" s="87" t="s">
        <v>267</v>
      </c>
      <c r="J1682" s="87" t="s">
        <v>623</v>
      </c>
      <c r="K1682" s="87" t="s">
        <v>549</v>
      </c>
      <c r="L1682" s="87" t="s">
        <v>549</v>
      </c>
      <c r="M1682" s="89">
        <v>244642</v>
      </c>
      <c r="N1682" s="89">
        <v>167730</v>
      </c>
      <c r="O1682" s="89">
        <v>253406</v>
      </c>
      <c r="P1682" s="90">
        <v>665778</v>
      </c>
      <c r="R1682" s="91"/>
    </row>
    <row r="1683" spans="1:18" ht="20.100000000000001" customHeight="1" x14ac:dyDescent="0.25">
      <c r="A1683" s="87">
        <v>6847</v>
      </c>
      <c r="B1683" s="87" t="s">
        <v>3884</v>
      </c>
      <c r="C1683" s="88"/>
      <c r="D1683" s="88"/>
      <c r="E1683" s="88"/>
      <c r="F1683" s="88" t="s">
        <v>57</v>
      </c>
      <c r="G1683" s="87" t="s">
        <v>3885</v>
      </c>
      <c r="H1683" s="87" t="s">
        <v>632</v>
      </c>
      <c r="I1683" s="87" t="s">
        <v>367</v>
      </c>
      <c r="J1683" s="87" t="s">
        <v>633</v>
      </c>
      <c r="K1683" s="87" t="s">
        <v>549</v>
      </c>
      <c r="L1683" s="87" t="s">
        <v>549</v>
      </c>
      <c r="M1683" s="89">
        <v>12896</v>
      </c>
      <c r="N1683" s="89">
        <v>17222</v>
      </c>
      <c r="O1683" s="89">
        <v>39602</v>
      </c>
      <c r="P1683" s="90">
        <v>69720</v>
      </c>
      <c r="R1683" s="91"/>
    </row>
    <row r="1684" spans="1:18" ht="20.100000000000001" customHeight="1" x14ac:dyDescent="0.25">
      <c r="A1684" s="87">
        <v>6850</v>
      </c>
      <c r="B1684" s="87" t="s">
        <v>3886</v>
      </c>
      <c r="C1684" s="88"/>
      <c r="D1684" s="88"/>
      <c r="E1684" s="88"/>
      <c r="F1684" s="88" t="s">
        <v>57</v>
      </c>
      <c r="G1684" s="87" t="s">
        <v>3887</v>
      </c>
      <c r="H1684" s="87" t="s">
        <v>632</v>
      </c>
      <c r="I1684" s="87" t="s">
        <v>367</v>
      </c>
      <c r="J1684" s="87" t="s">
        <v>633</v>
      </c>
      <c r="K1684" s="87" t="s">
        <v>549</v>
      </c>
      <c r="L1684" s="87" t="s">
        <v>549</v>
      </c>
      <c r="M1684" s="89">
        <v>123184</v>
      </c>
      <c r="N1684" s="89">
        <v>399624</v>
      </c>
      <c r="O1684" s="89">
        <v>301462</v>
      </c>
      <c r="P1684" s="90">
        <v>824270</v>
      </c>
      <c r="R1684" s="91"/>
    </row>
    <row r="1685" spans="1:18" ht="20.100000000000001" customHeight="1" x14ac:dyDescent="0.25">
      <c r="A1685" s="87">
        <v>6901</v>
      </c>
      <c r="B1685" s="87" t="s">
        <v>3888</v>
      </c>
      <c r="C1685" s="88"/>
      <c r="D1685" s="88"/>
      <c r="E1685" s="88"/>
      <c r="F1685" s="88" t="s">
        <v>57</v>
      </c>
      <c r="G1685" s="87" t="s">
        <v>3889</v>
      </c>
      <c r="H1685" s="87" t="s">
        <v>632</v>
      </c>
      <c r="I1685" s="87" t="s">
        <v>367</v>
      </c>
      <c r="J1685" s="87" t="s">
        <v>633</v>
      </c>
      <c r="K1685" s="87" t="s">
        <v>549</v>
      </c>
      <c r="L1685" s="87" t="s">
        <v>549</v>
      </c>
      <c r="M1685" s="89">
        <v>23458</v>
      </c>
      <c r="N1685" s="89">
        <v>55028</v>
      </c>
      <c r="O1685" s="89">
        <v>94878</v>
      </c>
      <c r="P1685" s="90">
        <v>173364</v>
      </c>
      <c r="R1685" s="91"/>
    </row>
    <row r="1686" spans="1:18" ht="20.100000000000001" customHeight="1" x14ac:dyDescent="0.25">
      <c r="A1686" s="87">
        <v>6854</v>
      </c>
      <c r="B1686" s="87" t="s">
        <v>3890</v>
      </c>
      <c r="C1686" s="88"/>
      <c r="D1686" s="88"/>
      <c r="E1686" s="88"/>
      <c r="F1686" s="88" t="s">
        <v>57</v>
      </c>
      <c r="G1686" s="87" t="s">
        <v>3891</v>
      </c>
      <c r="H1686" s="87" t="s">
        <v>632</v>
      </c>
      <c r="I1686" s="87" t="s">
        <v>367</v>
      </c>
      <c r="J1686" s="87" t="s">
        <v>633</v>
      </c>
      <c r="K1686" s="87" t="s">
        <v>549</v>
      </c>
      <c r="L1686" s="87" t="s">
        <v>549</v>
      </c>
      <c r="M1686" s="89">
        <v>30776</v>
      </c>
      <c r="N1686" s="89">
        <v>89082</v>
      </c>
      <c r="O1686" s="89">
        <v>88394</v>
      </c>
      <c r="P1686" s="90">
        <v>208252</v>
      </c>
      <c r="R1686" s="91"/>
    </row>
    <row r="1687" spans="1:18" ht="20.100000000000001" customHeight="1" x14ac:dyDescent="0.25">
      <c r="A1687" s="87">
        <v>6855</v>
      </c>
      <c r="B1687" s="87" t="s">
        <v>3892</v>
      </c>
      <c r="C1687" s="88"/>
      <c r="D1687" s="88"/>
      <c r="E1687" s="88"/>
      <c r="F1687" s="88" t="s">
        <v>57</v>
      </c>
      <c r="G1687" s="87" t="s">
        <v>3893</v>
      </c>
      <c r="H1687" s="87" t="s">
        <v>632</v>
      </c>
      <c r="I1687" s="87" t="s">
        <v>367</v>
      </c>
      <c r="J1687" s="87" t="s">
        <v>633</v>
      </c>
      <c r="K1687" s="87" t="s">
        <v>549</v>
      </c>
      <c r="L1687" s="87" t="s">
        <v>549</v>
      </c>
      <c r="M1687" s="89">
        <v>12228</v>
      </c>
      <c r="N1687" s="89">
        <v>22516</v>
      </c>
      <c r="O1687" s="89">
        <v>46396</v>
      </c>
      <c r="P1687" s="90">
        <v>81140</v>
      </c>
      <c r="R1687" s="91"/>
    </row>
    <row r="1688" spans="1:18" ht="20.100000000000001" customHeight="1" x14ac:dyDescent="0.25">
      <c r="A1688" s="87">
        <v>6902</v>
      </c>
      <c r="B1688" s="87" t="s">
        <v>3894</v>
      </c>
      <c r="C1688" s="88"/>
      <c r="D1688" s="88"/>
      <c r="E1688" s="88"/>
      <c r="F1688" s="88" t="s">
        <v>57</v>
      </c>
      <c r="G1688" s="87" t="s">
        <v>3895</v>
      </c>
      <c r="H1688" s="87" t="s">
        <v>632</v>
      </c>
      <c r="I1688" s="87" t="s">
        <v>367</v>
      </c>
      <c r="J1688" s="87" t="s">
        <v>633</v>
      </c>
      <c r="K1688" s="87" t="s">
        <v>549</v>
      </c>
      <c r="L1688" s="87" t="s">
        <v>549</v>
      </c>
      <c r="M1688" s="89">
        <v>23468</v>
      </c>
      <c r="N1688" s="89">
        <v>44968</v>
      </c>
      <c r="O1688" s="89">
        <v>22070</v>
      </c>
      <c r="P1688" s="90">
        <v>90506</v>
      </c>
      <c r="R1688" s="91"/>
    </row>
    <row r="1689" spans="1:18" ht="20.100000000000001" customHeight="1" x14ac:dyDescent="0.25">
      <c r="A1689" s="87">
        <v>6905</v>
      </c>
      <c r="B1689" s="87" t="s">
        <v>3896</v>
      </c>
      <c r="C1689" s="88"/>
      <c r="D1689" s="88"/>
      <c r="E1689" s="88"/>
      <c r="F1689" s="88" t="s">
        <v>57</v>
      </c>
      <c r="G1689" s="87" t="s">
        <v>3897</v>
      </c>
      <c r="H1689" s="87" t="s">
        <v>632</v>
      </c>
      <c r="I1689" s="87" t="s">
        <v>367</v>
      </c>
      <c r="J1689" s="87" t="s">
        <v>633</v>
      </c>
      <c r="K1689" s="87" t="s">
        <v>549</v>
      </c>
      <c r="L1689" s="87" t="s">
        <v>549</v>
      </c>
      <c r="M1689" s="89">
        <v>20268</v>
      </c>
      <c r="N1689" s="89">
        <v>49900</v>
      </c>
      <c r="O1689" s="89">
        <v>64446</v>
      </c>
      <c r="P1689" s="90">
        <v>134614</v>
      </c>
      <c r="R1689" s="91"/>
    </row>
    <row r="1690" spans="1:18" ht="20.100000000000001" customHeight="1" x14ac:dyDescent="0.25">
      <c r="A1690" s="87">
        <v>6862</v>
      </c>
      <c r="B1690" s="87" t="s">
        <v>3898</v>
      </c>
      <c r="C1690" s="88"/>
      <c r="D1690" s="88"/>
      <c r="E1690" s="88"/>
      <c r="F1690" s="88" t="s">
        <v>57</v>
      </c>
      <c r="G1690" s="87" t="s">
        <v>3899</v>
      </c>
      <c r="H1690" s="87" t="s">
        <v>632</v>
      </c>
      <c r="I1690" s="87" t="s">
        <v>367</v>
      </c>
      <c r="J1690" s="87" t="s">
        <v>633</v>
      </c>
      <c r="K1690" s="87" t="s">
        <v>549</v>
      </c>
      <c r="L1690" s="87" t="s">
        <v>549</v>
      </c>
      <c r="M1690" s="89">
        <v>6670</v>
      </c>
      <c r="N1690" s="89">
        <v>12734</v>
      </c>
      <c r="O1690" s="89">
        <v>26928</v>
      </c>
      <c r="P1690" s="90">
        <v>46332</v>
      </c>
      <c r="R1690" s="91"/>
    </row>
    <row r="1691" spans="1:18" ht="20.100000000000001" customHeight="1" x14ac:dyDescent="0.25">
      <c r="A1691" s="87">
        <v>6856</v>
      </c>
      <c r="B1691" s="87" t="s">
        <v>3900</v>
      </c>
      <c r="C1691" s="88"/>
      <c r="D1691" s="88"/>
      <c r="E1691" s="88"/>
      <c r="F1691" s="88" t="s">
        <v>57</v>
      </c>
      <c r="G1691" s="87" t="s">
        <v>3901</v>
      </c>
      <c r="H1691" s="87" t="s">
        <v>632</v>
      </c>
      <c r="I1691" s="87" t="s">
        <v>367</v>
      </c>
      <c r="J1691" s="87" t="s">
        <v>633</v>
      </c>
      <c r="K1691" s="87" t="s">
        <v>549</v>
      </c>
      <c r="L1691" s="87" t="s">
        <v>549</v>
      </c>
      <c r="M1691" s="89">
        <v>193146</v>
      </c>
      <c r="N1691" s="89">
        <v>365920</v>
      </c>
      <c r="O1691" s="89">
        <v>509576</v>
      </c>
      <c r="P1691" s="90">
        <v>1068642</v>
      </c>
      <c r="R1691" s="91"/>
    </row>
    <row r="1692" spans="1:18" ht="20.100000000000001" customHeight="1" x14ac:dyDescent="0.25">
      <c r="A1692" s="87">
        <v>6906</v>
      </c>
      <c r="B1692" s="87" t="s">
        <v>3902</v>
      </c>
      <c r="C1692" s="88"/>
      <c r="D1692" s="88"/>
      <c r="E1692" s="88"/>
      <c r="F1692" s="88" t="s">
        <v>57</v>
      </c>
      <c r="G1692" s="87" t="s">
        <v>3903</v>
      </c>
      <c r="H1692" s="87" t="s">
        <v>632</v>
      </c>
      <c r="I1692" s="87" t="s">
        <v>367</v>
      </c>
      <c r="J1692" s="87" t="s">
        <v>633</v>
      </c>
      <c r="K1692" s="87" t="s">
        <v>549</v>
      </c>
      <c r="L1692" s="87" t="s">
        <v>549</v>
      </c>
      <c r="M1692" s="89">
        <v>8742</v>
      </c>
      <c r="N1692" s="89">
        <v>20954</v>
      </c>
      <c r="O1692" s="89">
        <v>47910</v>
      </c>
      <c r="P1692" s="90">
        <v>77606</v>
      </c>
      <c r="R1692" s="91"/>
    </row>
    <row r="1693" spans="1:18" ht="20.100000000000001" customHeight="1" x14ac:dyDescent="0.25">
      <c r="A1693" s="87">
        <v>6857</v>
      </c>
      <c r="B1693" s="87" t="s">
        <v>3904</v>
      </c>
      <c r="C1693" s="88"/>
      <c r="D1693" s="88"/>
      <c r="E1693" s="88"/>
      <c r="F1693" s="88" t="s">
        <v>57</v>
      </c>
      <c r="G1693" s="87" t="s">
        <v>3905</v>
      </c>
      <c r="H1693" s="87" t="s">
        <v>632</v>
      </c>
      <c r="I1693" s="87" t="s">
        <v>367</v>
      </c>
      <c r="J1693" s="87" t="s">
        <v>633</v>
      </c>
      <c r="K1693" s="87" t="s">
        <v>549</v>
      </c>
      <c r="L1693" s="87" t="s">
        <v>549</v>
      </c>
      <c r="M1693" s="89">
        <v>25766</v>
      </c>
      <c r="N1693" s="89">
        <v>40074</v>
      </c>
      <c r="O1693" s="89">
        <v>68324</v>
      </c>
      <c r="P1693" s="90">
        <v>134164</v>
      </c>
      <c r="R1693" s="91"/>
    </row>
    <row r="1694" spans="1:18" ht="20.100000000000001" customHeight="1" x14ac:dyDescent="0.25">
      <c r="A1694" s="87">
        <v>6858</v>
      </c>
      <c r="B1694" s="87" t="s">
        <v>3906</v>
      </c>
      <c r="C1694" s="88"/>
      <c r="D1694" s="88"/>
      <c r="E1694" s="88"/>
      <c r="F1694" s="88" t="s">
        <v>57</v>
      </c>
      <c r="G1694" s="87" t="s">
        <v>3907</v>
      </c>
      <c r="H1694" s="87" t="s">
        <v>632</v>
      </c>
      <c r="I1694" s="87" t="s">
        <v>367</v>
      </c>
      <c r="J1694" s="87" t="s">
        <v>633</v>
      </c>
      <c r="K1694" s="87" t="s">
        <v>549</v>
      </c>
      <c r="L1694" s="87" t="s">
        <v>549</v>
      </c>
      <c r="M1694" s="89">
        <v>17936</v>
      </c>
      <c r="N1694" s="89">
        <v>65286</v>
      </c>
      <c r="O1694" s="89">
        <v>49074</v>
      </c>
      <c r="P1694" s="90">
        <v>132296</v>
      </c>
      <c r="R1694" s="91"/>
    </row>
    <row r="1695" spans="1:18" ht="20.100000000000001" customHeight="1" x14ac:dyDescent="0.25">
      <c r="A1695" s="87">
        <v>6859</v>
      </c>
      <c r="B1695" s="87" t="s">
        <v>3908</v>
      </c>
      <c r="C1695" s="88"/>
      <c r="D1695" s="88"/>
      <c r="E1695" s="88"/>
      <c r="F1695" s="88" t="s">
        <v>57</v>
      </c>
      <c r="G1695" s="87" t="s">
        <v>3909</v>
      </c>
      <c r="H1695" s="87" t="s">
        <v>632</v>
      </c>
      <c r="I1695" s="87" t="s">
        <v>367</v>
      </c>
      <c r="J1695" s="87" t="s">
        <v>633</v>
      </c>
      <c r="K1695" s="87" t="s">
        <v>549</v>
      </c>
      <c r="L1695" s="87" t="s">
        <v>549</v>
      </c>
      <c r="M1695" s="89">
        <v>7744</v>
      </c>
      <c r="N1695" s="89">
        <v>9200</v>
      </c>
      <c r="O1695" s="89">
        <v>14876</v>
      </c>
      <c r="P1695" s="90">
        <v>31820</v>
      </c>
      <c r="R1695" s="91"/>
    </row>
    <row r="1696" spans="1:18" ht="20.100000000000001" customHeight="1" x14ac:dyDescent="0.25">
      <c r="A1696" s="87">
        <v>6907</v>
      </c>
      <c r="B1696" s="87" t="s">
        <v>3910</v>
      </c>
      <c r="C1696" s="88"/>
      <c r="D1696" s="88"/>
      <c r="E1696" s="88"/>
      <c r="F1696" s="88" t="s">
        <v>57</v>
      </c>
      <c r="G1696" s="87" t="s">
        <v>3911</v>
      </c>
      <c r="H1696" s="87" t="s">
        <v>632</v>
      </c>
      <c r="I1696" s="87" t="s">
        <v>367</v>
      </c>
      <c r="J1696" s="87" t="s">
        <v>633</v>
      </c>
      <c r="K1696" s="87" t="s">
        <v>549</v>
      </c>
      <c r="L1696" s="87" t="s">
        <v>549</v>
      </c>
      <c r="M1696" s="89">
        <v>3402</v>
      </c>
      <c r="N1696" s="89">
        <v>6092</v>
      </c>
      <c r="O1696" s="89">
        <v>15678</v>
      </c>
      <c r="P1696" s="90">
        <v>25172</v>
      </c>
      <c r="R1696" s="91"/>
    </row>
    <row r="1697" spans="1:18" ht="20.100000000000001" customHeight="1" x14ac:dyDescent="0.25">
      <c r="A1697" s="87">
        <v>5510</v>
      </c>
      <c r="B1697" s="87" t="s">
        <v>3912</v>
      </c>
      <c r="C1697" s="88"/>
      <c r="D1697" s="88"/>
      <c r="E1697" s="88" t="s">
        <v>601</v>
      </c>
      <c r="F1697" s="88" t="s">
        <v>57</v>
      </c>
      <c r="G1697" s="87" t="s">
        <v>3913</v>
      </c>
      <c r="H1697" s="87" t="s">
        <v>106</v>
      </c>
      <c r="I1697" s="87" t="s">
        <v>304</v>
      </c>
      <c r="J1697" s="87" t="s">
        <v>693</v>
      </c>
      <c r="K1697" s="87" t="s">
        <v>549</v>
      </c>
      <c r="L1697" s="87" t="s">
        <v>549</v>
      </c>
      <c r="M1697" s="89">
        <v>237432</v>
      </c>
      <c r="N1697" s="89">
        <v>509654</v>
      </c>
      <c r="O1697" s="89">
        <v>478816</v>
      </c>
      <c r="P1697" s="90">
        <v>1225902</v>
      </c>
      <c r="R1697" s="91"/>
    </row>
    <row r="1698" spans="1:18" ht="20.100000000000001" customHeight="1" x14ac:dyDescent="0.25">
      <c r="A1698" s="87">
        <v>5514</v>
      </c>
      <c r="B1698" s="87" t="s">
        <v>3914</v>
      </c>
      <c r="C1698" s="88"/>
      <c r="D1698" s="88"/>
      <c r="E1698" s="88" t="s">
        <v>601</v>
      </c>
      <c r="F1698" s="88" t="s">
        <v>57</v>
      </c>
      <c r="G1698" s="87" t="s">
        <v>3915</v>
      </c>
      <c r="H1698" s="87" t="s">
        <v>106</v>
      </c>
      <c r="I1698" s="87" t="s">
        <v>304</v>
      </c>
      <c r="J1698" s="87" t="s">
        <v>693</v>
      </c>
      <c r="K1698" s="87" t="s">
        <v>549</v>
      </c>
      <c r="L1698" s="87" t="s">
        <v>549</v>
      </c>
      <c r="M1698" s="89">
        <v>44976</v>
      </c>
      <c r="N1698" s="89">
        <v>72428</v>
      </c>
      <c r="O1698" s="89">
        <v>161952</v>
      </c>
      <c r="P1698" s="90">
        <v>279356</v>
      </c>
      <c r="R1698" s="91"/>
    </row>
    <row r="1699" spans="1:18" ht="20.100000000000001" customHeight="1" x14ac:dyDescent="0.25">
      <c r="A1699" s="87">
        <v>5944</v>
      </c>
      <c r="B1699" s="87" t="s">
        <v>3916</v>
      </c>
      <c r="C1699" s="88"/>
      <c r="D1699" s="88"/>
      <c r="E1699" s="88" t="s">
        <v>601</v>
      </c>
      <c r="F1699" s="88" t="s">
        <v>57</v>
      </c>
      <c r="G1699" s="87" t="s">
        <v>3917</v>
      </c>
      <c r="H1699" s="87" t="s">
        <v>106</v>
      </c>
      <c r="I1699" s="87" t="s">
        <v>304</v>
      </c>
      <c r="J1699" s="87" t="s">
        <v>696</v>
      </c>
      <c r="K1699" s="87" t="s">
        <v>549</v>
      </c>
      <c r="L1699" s="87" t="s">
        <v>549</v>
      </c>
      <c r="M1699" s="89">
        <v>7938</v>
      </c>
      <c r="N1699" s="89">
        <v>13106</v>
      </c>
      <c r="O1699" s="89">
        <v>8734</v>
      </c>
      <c r="P1699" s="90">
        <v>29778</v>
      </c>
      <c r="R1699" s="91"/>
    </row>
    <row r="1700" spans="1:18" ht="20.100000000000001" customHeight="1" x14ac:dyDescent="0.25">
      <c r="A1700" s="87">
        <v>5943</v>
      </c>
      <c r="B1700" s="87" t="s">
        <v>3918</v>
      </c>
      <c r="C1700" s="88"/>
      <c r="D1700" s="88"/>
      <c r="E1700" s="88" t="s">
        <v>601</v>
      </c>
      <c r="F1700" s="88" t="s">
        <v>57</v>
      </c>
      <c r="G1700" s="87" t="s">
        <v>3919</v>
      </c>
      <c r="H1700" s="87" t="s">
        <v>106</v>
      </c>
      <c r="I1700" s="87" t="s">
        <v>304</v>
      </c>
      <c r="J1700" s="87" t="s">
        <v>696</v>
      </c>
      <c r="K1700" s="87" t="s">
        <v>549</v>
      </c>
      <c r="L1700" s="87" t="s">
        <v>549</v>
      </c>
      <c r="M1700" s="89">
        <v>151952</v>
      </c>
      <c r="N1700" s="89">
        <v>218136</v>
      </c>
      <c r="O1700" s="89">
        <v>132920</v>
      </c>
      <c r="P1700" s="90">
        <v>503008</v>
      </c>
      <c r="R1700" s="91"/>
    </row>
    <row r="1701" spans="1:18" ht="20.100000000000001" customHeight="1" x14ac:dyDescent="0.25">
      <c r="A1701" s="87">
        <v>4700</v>
      </c>
      <c r="B1701" s="87" t="s">
        <v>3920</v>
      </c>
      <c r="C1701" s="88"/>
      <c r="D1701" s="88"/>
      <c r="E1701" s="88"/>
      <c r="F1701" s="88" t="s">
        <v>57</v>
      </c>
      <c r="G1701" s="87" t="s">
        <v>3921</v>
      </c>
      <c r="H1701" s="87" t="s">
        <v>187</v>
      </c>
      <c r="I1701" s="87" t="s">
        <v>351</v>
      </c>
      <c r="J1701" s="87" t="s">
        <v>696</v>
      </c>
      <c r="K1701" s="87" t="s">
        <v>549</v>
      </c>
      <c r="L1701" s="87" t="s">
        <v>549</v>
      </c>
      <c r="M1701" s="89">
        <v>32906</v>
      </c>
      <c r="N1701" s="89">
        <v>38490</v>
      </c>
      <c r="O1701" s="89">
        <v>22848</v>
      </c>
      <c r="P1701" s="90">
        <v>94244</v>
      </c>
      <c r="R1701" s="91"/>
    </row>
    <row r="1702" spans="1:18" ht="20.100000000000001" customHeight="1" x14ac:dyDescent="0.25">
      <c r="A1702" s="87">
        <v>5163</v>
      </c>
      <c r="B1702" s="87" t="s">
        <v>3922</v>
      </c>
      <c r="C1702" s="88"/>
      <c r="D1702" s="88" t="s">
        <v>66</v>
      </c>
      <c r="E1702" s="88"/>
      <c r="F1702" s="88"/>
      <c r="G1702" s="87" t="s">
        <v>3923</v>
      </c>
      <c r="H1702" s="87" t="s">
        <v>106</v>
      </c>
      <c r="I1702" s="87" t="s">
        <v>205</v>
      </c>
      <c r="J1702" s="87" t="s">
        <v>605</v>
      </c>
      <c r="K1702" s="87" t="s">
        <v>549</v>
      </c>
      <c r="L1702" s="87" t="s">
        <v>549</v>
      </c>
      <c r="M1702" s="89">
        <v>33224</v>
      </c>
      <c r="N1702" s="89">
        <v>88106</v>
      </c>
      <c r="O1702" s="89">
        <v>256182</v>
      </c>
      <c r="P1702" s="90">
        <v>377512</v>
      </c>
      <c r="R1702" s="91"/>
    </row>
    <row r="1703" spans="1:18" ht="20.100000000000001" customHeight="1" x14ac:dyDescent="0.25">
      <c r="A1703" s="87">
        <v>5006</v>
      </c>
      <c r="B1703" s="87" t="s">
        <v>3924</v>
      </c>
      <c r="C1703" s="88"/>
      <c r="D1703" s="88" t="s">
        <v>66</v>
      </c>
      <c r="E1703" s="88"/>
      <c r="F1703" s="88"/>
      <c r="G1703" s="87" t="s">
        <v>3925</v>
      </c>
      <c r="H1703" s="87" t="s">
        <v>106</v>
      </c>
      <c r="I1703" s="87" t="s">
        <v>205</v>
      </c>
      <c r="J1703" s="87" t="s">
        <v>605</v>
      </c>
      <c r="K1703" s="87" t="s">
        <v>549</v>
      </c>
      <c r="L1703" s="87" t="s">
        <v>549</v>
      </c>
      <c r="M1703" s="89">
        <v>91650</v>
      </c>
      <c r="N1703" s="89">
        <v>430394</v>
      </c>
      <c r="O1703" s="89">
        <v>188274</v>
      </c>
      <c r="P1703" s="90">
        <v>710318</v>
      </c>
      <c r="R1703" s="91"/>
    </row>
    <row r="1704" spans="1:18" ht="20.100000000000001" customHeight="1" x14ac:dyDescent="0.25">
      <c r="A1704" s="87">
        <v>5034</v>
      </c>
      <c r="B1704" s="87" t="s">
        <v>3926</v>
      </c>
      <c r="C1704" s="88"/>
      <c r="D1704" s="88" t="s">
        <v>66</v>
      </c>
      <c r="E1704" s="88"/>
      <c r="F1704" s="88"/>
      <c r="G1704" s="87" t="s">
        <v>3927</v>
      </c>
      <c r="H1704" s="87" t="s">
        <v>106</v>
      </c>
      <c r="I1704" s="87" t="s">
        <v>205</v>
      </c>
      <c r="J1704" s="87" t="s">
        <v>605</v>
      </c>
      <c r="K1704" s="87" t="s">
        <v>549</v>
      </c>
      <c r="L1704" s="87" t="s">
        <v>549</v>
      </c>
      <c r="M1704" s="89">
        <v>5284</v>
      </c>
      <c r="N1704" s="89">
        <v>7988</v>
      </c>
      <c r="O1704" s="89">
        <v>7684</v>
      </c>
      <c r="P1704" s="90">
        <v>20956</v>
      </c>
      <c r="R1704" s="91"/>
    </row>
    <row r="1705" spans="1:18" ht="20.100000000000001" customHeight="1" x14ac:dyDescent="0.25">
      <c r="A1705" s="87">
        <v>5018</v>
      </c>
      <c r="B1705" s="87" t="s">
        <v>3928</v>
      </c>
      <c r="C1705" s="88"/>
      <c r="D1705" s="88" t="s">
        <v>66</v>
      </c>
      <c r="E1705" s="88"/>
      <c r="F1705" s="88"/>
      <c r="G1705" s="87" t="s">
        <v>3929</v>
      </c>
      <c r="H1705" s="87" t="s">
        <v>106</v>
      </c>
      <c r="I1705" s="87" t="s">
        <v>205</v>
      </c>
      <c r="J1705" s="87" t="s">
        <v>605</v>
      </c>
      <c r="K1705" s="87" t="s">
        <v>549</v>
      </c>
      <c r="L1705" s="87" t="s">
        <v>549</v>
      </c>
      <c r="M1705" s="89">
        <v>113358</v>
      </c>
      <c r="N1705" s="89">
        <v>557062</v>
      </c>
      <c r="O1705" s="89">
        <v>222504</v>
      </c>
      <c r="P1705" s="90">
        <v>892924</v>
      </c>
      <c r="R1705" s="91"/>
    </row>
    <row r="1706" spans="1:18" ht="20.100000000000001" customHeight="1" x14ac:dyDescent="0.25">
      <c r="A1706" s="87">
        <v>5019</v>
      </c>
      <c r="B1706" s="87" t="s">
        <v>3930</v>
      </c>
      <c r="C1706" s="88"/>
      <c r="D1706" s="88" t="s">
        <v>66</v>
      </c>
      <c r="E1706" s="88"/>
      <c r="F1706" s="88"/>
      <c r="G1706" s="87" t="s">
        <v>3931</v>
      </c>
      <c r="H1706" s="87" t="s">
        <v>106</v>
      </c>
      <c r="I1706" s="87" t="s">
        <v>205</v>
      </c>
      <c r="J1706" s="87" t="s">
        <v>605</v>
      </c>
      <c r="K1706" s="87" t="s">
        <v>549</v>
      </c>
      <c r="L1706" s="87" t="s">
        <v>549</v>
      </c>
      <c r="M1706" s="89">
        <v>16640</v>
      </c>
      <c r="N1706" s="89">
        <v>26982</v>
      </c>
      <c r="O1706" s="89">
        <v>23174</v>
      </c>
      <c r="P1706" s="90">
        <v>66796</v>
      </c>
      <c r="R1706" s="91"/>
    </row>
    <row r="1707" spans="1:18" ht="20.100000000000001" customHeight="1" x14ac:dyDescent="0.25">
      <c r="A1707" s="87">
        <v>5023</v>
      </c>
      <c r="B1707" s="87" t="s">
        <v>3932</v>
      </c>
      <c r="C1707" s="88"/>
      <c r="D1707" s="88" t="s">
        <v>66</v>
      </c>
      <c r="E1707" s="88"/>
      <c r="F1707" s="88"/>
      <c r="G1707" s="87" t="s">
        <v>3933</v>
      </c>
      <c r="H1707" s="87" t="s">
        <v>106</v>
      </c>
      <c r="I1707" s="87" t="s">
        <v>205</v>
      </c>
      <c r="J1707" s="87" t="s">
        <v>605</v>
      </c>
      <c r="K1707" s="87" t="s">
        <v>549</v>
      </c>
      <c r="L1707" s="87" t="s">
        <v>549</v>
      </c>
      <c r="M1707" s="89">
        <v>161228</v>
      </c>
      <c r="N1707" s="89">
        <v>577604</v>
      </c>
      <c r="O1707" s="89">
        <v>524990</v>
      </c>
      <c r="P1707" s="90">
        <v>1263822</v>
      </c>
      <c r="R1707" s="91"/>
    </row>
    <row r="1708" spans="1:18" ht="20.100000000000001" customHeight="1" x14ac:dyDescent="0.25">
      <c r="A1708" s="87">
        <v>5195</v>
      </c>
      <c r="B1708" s="87" t="s">
        <v>3934</v>
      </c>
      <c r="C1708" s="88"/>
      <c r="D1708" s="88" t="s">
        <v>66</v>
      </c>
      <c r="E1708" s="88"/>
      <c r="F1708" s="88"/>
      <c r="G1708" s="87" t="s">
        <v>3935</v>
      </c>
      <c r="H1708" s="87" t="s">
        <v>106</v>
      </c>
      <c r="I1708" s="87" t="s">
        <v>205</v>
      </c>
      <c r="J1708" s="87" t="s">
        <v>605</v>
      </c>
      <c r="K1708" s="87" t="s">
        <v>549</v>
      </c>
      <c r="L1708" s="87" t="s">
        <v>549</v>
      </c>
      <c r="M1708" s="89">
        <v>28182</v>
      </c>
      <c r="N1708" s="89">
        <v>50286</v>
      </c>
      <c r="O1708" s="89">
        <v>71582</v>
      </c>
      <c r="P1708" s="90">
        <v>150050</v>
      </c>
      <c r="R1708" s="91"/>
    </row>
    <row r="1709" spans="1:18" ht="20.100000000000001" customHeight="1" x14ac:dyDescent="0.25">
      <c r="A1709" s="87">
        <v>5280</v>
      </c>
      <c r="B1709" s="87" t="s">
        <v>3936</v>
      </c>
      <c r="C1709" s="88"/>
      <c r="D1709" s="88" t="s">
        <v>66</v>
      </c>
      <c r="E1709" s="88"/>
      <c r="F1709" s="88"/>
      <c r="G1709" s="87" t="s">
        <v>3937</v>
      </c>
      <c r="H1709" s="87" t="s">
        <v>106</v>
      </c>
      <c r="I1709" s="87" t="s">
        <v>3938</v>
      </c>
      <c r="J1709" s="87" t="s">
        <v>548</v>
      </c>
      <c r="K1709" s="87" t="s">
        <v>549</v>
      </c>
      <c r="L1709" s="87" t="s">
        <v>549</v>
      </c>
      <c r="M1709" s="89">
        <v>41928</v>
      </c>
      <c r="N1709" s="89">
        <v>71066</v>
      </c>
      <c r="O1709" s="89">
        <v>72880</v>
      </c>
      <c r="P1709" s="90">
        <v>185874</v>
      </c>
      <c r="R1709" s="91"/>
    </row>
    <row r="1710" spans="1:18" ht="20.100000000000001" customHeight="1" x14ac:dyDescent="0.25">
      <c r="A1710" s="87">
        <v>5268</v>
      </c>
      <c r="B1710" s="87" t="s">
        <v>3939</v>
      </c>
      <c r="C1710" s="88"/>
      <c r="D1710" s="88" t="s">
        <v>66</v>
      </c>
      <c r="E1710" s="88"/>
      <c r="F1710" s="88"/>
      <c r="G1710" s="87" t="s">
        <v>3940</v>
      </c>
      <c r="H1710" s="87" t="s">
        <v>106</v>
      </c>
      <c r="I1710" s="87" t="s">
        <v>3938</v>
      </c>
      <c r="J1710" s="87" t="s">
        <v>548</v>
      </c>
      <c r="K1710" s="87" t="s">
        <v>549</v>
      </c>
      <c r="L1710" s="87" t="s">
        <v>549</v>
      </c>
      <c r="M1710" s="89">
        <v>2522980</v>
      </c>
      <c r="N1710" s="89">
        <v>9225382</v>
      </c>
      <c r="O1710" s="89">
        <v>4244710</v>
      </c>
      <c r="P1710" s="90">
        <v>15993072</v>
      </c>
      <c r="R1710" s="91"/>
    </row>
    <row r="1711" spans="1:18" ht="20.100000000000001" customHeight="1" x14ac:dyDescent="0.25">
      <c r="A1711" s="87">
        <v>5337</v>
      </c>
      <c r="B1711" s="87" t="s">
        <v>3941</v>
      </c>
      <c r="C1711" s="88"/>
      <c r="D1711" s="88" t="s">
        <v>66</v>
      </c>
      <c r="E1711" s="88"/>
      <c r="F1711" s="88"/>
      <c r="G1711" s="87" t="s">
        <v>3942</v>
      </c>
      <c r="H1711" s="87" t="s">
        <v>106</v>
      </c>
      <c r="I1711" s="87" t="s">
        <v>3938</v>
      </c>
      <c r="J1711" s="87" t="s">
        <v>548</v>
      </c>
      <c r="K1711" s="87" t="s">
        <v>549</v>
      </c>
      <c r="L1711" s="87" t="s">
        <v>549</v>
      </c>
      <c r="M1711" s="89">
        <v>303158</v>
      </c>
      <c r="N1711" s="89">
        <v>687742</v>
      </c>
      <c r="O1711" s="89">
        <v>186082</v>
      </c>
      <c r="P1711" s="90">
        <v>1176982</v>
      </c>
      <c r="R1711" s="91"/>
    </row>
    <row r="1712" spans="1:18" ht="20.100000000000001" customHeight="1" x14ac:dyDescent="0.25">
      <c r="A1712" s="87">
        <v>5273</v>
      </c>
      <c r="B1712" s="87" t="s">
        <v>3943</v>
      </c>
      <c r="C1712" s="88"/>
      <c r="D1712" s="88" t="s">
        <v>66</v>
      </c>
      <c r="E1712" s="88"/>
      <c r="F1712" s="88"/>
      <c r="G1712" s="87" t="s">
        <v>3944</v>
      </c>
      <c r="H1712" s="87" t="s">
        <v>106</v>
      </c>
      <c r="I1712" s="87" t="s">
        <v>3938</v>
      </c>
      <c r="J1712" s="87" t="s">
        <v>548</v>
      </c>
      <c r="K1712" s="87" t="s">
        <v>549</v>
      </c>
      <c r="L1712" s="87" t="s">
        <v>549</v>
      </c>
      <c r="M1712" s="89">
        <v>362472</v>
      </c>
      <c r="N1712" s="89">
        <v>867786</v>
      </c>
      <c r="O1712" s="89">
        <v>812948</v>
      </c>
      <c r="P1712" s="90">
        <v>2043206</v>
      </c>
      <c r="R1712" s="91"/>
    </row>
    <row r="1713" spans="1:18" ht="20.100000000000001" customHeight="1" x14ac:dyDescent="0.25">
      <c r="A1713" s="87">
        <v>5281</v>
      </c>
      <c r="B1713" s="87" t="s">
        <v>3945</v>
      </c>
      <c r="C1713" s="88"/>
      <c r="D1713" s="88" t="s">
        <v>66</v>
      </c>
      <c r="E1713" s="88"/>
      <c r="F1713" s="88"/>
      <c r="G1713" s="87" t="s">
        <v>3946</v>
      </c>
      <c r="H1713" s="87" t="s">
        <v>106</v>
      </c>
      <c r="I1713" s="87" t="s">
        <v>3938</v>
      </c>
      <c r="J1713" s="87" t="s">
        <v>548</v>
      </c>
      <c r="K1713" s="87" t="s">
        <v>549</v>
      </c>
      <c r="L1713" s="87" t="s">
        <v>549</v>
      </c>
      <c r="M1713" s="89">
        <v>94644</v>
      </c>
      <c r="N1713" s="89">
        <v>201360</v>
      </c>
      <c r="O1713" s="89">
        <v>86598</v>
      </c>
      <c r="P1713" s="90">
        <v>382602</v>
      </c>
      <c r="R1713" s="91"/>
    </row>
    <row r="1714" spans="1:18" ht="20.100000000000001" customHeight="1" x14ac:dyDescent="0.25">
      <c r="A1714" s="87">
        <v>5312</v>
      </c>
      <c r="B1714" s="87" t="s">
        <v>3947</v>
      </c>
      <c r="C1714" s="88"/>
      <c r="D1714" s="88" t="s">
        <v>66</v>
      </c>
      <c r="E1714" s="88"/>
      <c r="F1714" s="88"/>
      <c r="G1714" s="87" t="s">
        <v>3948</v>
      </c>
      <c r="H1714" s="87" t="s">
        <v>106</v>
      </c>
      <c r="I1714" s="87" t="s">
        <v>3938</v>
      </c>
      <c r="J1714" s="87" t="s">
        <v>548</v>
      </c>
      <c r="K1714" s="87" t="s">
        <v>549</v>
      </c>
      <c r="L1714" s="87" t="s">
        <v>549</v>
      </c>
      <c r="M1714" s="89">
        <v>86906</v>
      </c>
      <c r="N1714" s="89">
        <v>161992</v>
      </c>
      <c r="O1714" s="89">
        <v>83210</v>
      </c>
      <c r="P1714" s="90">
        <v>332108</v>
      </c>
      <c r="R1714" s="91"/>
    </row>
    <row r="1715" spans="1:18" ht="20.100000000000001" customHeight="1" x14ac:dyDescent="0.25">
      <c r="A1715" s="87">
        <v>5276</v>
      </c>
      <c r="B1715" s="87" t="s">
        <v>3949</v>
      </c>
      <c r="C1715" s="88"/>
      <c r="D1715" s="88" t="s">
        <v>66</v>
      </c>
      <c r="E1715" s="88"/>
      <c r="F1715" s="88"/>
      <c r="G1715" s="87" t="s">
        <v>3950</v>
      </c>
      <c r="H1715" s="87" t="s">
        <v>106</v>
      </c>
      <c r="I1715" s="87" t="s">
        <v>3938</v>
      </c>
      <c r="J1715" s="87" t="s">
        <v>548</v>
      </c>
      <c r="K1715" s="87" t="s">
        <v>549</v>
      </c>
      <c r="L1715" s="87" t="s">
        <v>549</v>
      </c>
      <c r="M1715" s="89">
        <v>178822</v>
      </c>
      <c r="N1715" s="89">
        <v>321144</v>
      </c>
      <c r="O1715" s="89">
        <v>450842</v>
      </c>
      <c r="P1715" s="90">
        <v>950808</v>
      </c>
      <c r="R1715" s="91"/>
    </row>
    <row r="1716" spans="1:18" ht="20.100000000000001" customHeight="1" x14ac:dyDescent="0.25">
      <c r="A1716" s="87">
        <v>5285</v>
      </c>
      <c r="B1716" s="87" t="s">
        <v>3951</v>
      </c>
      <c r="C1716" s="88"/>
      <c r="D1716" s="88" t="s">
        <v>66</v>
      </c>
      <c r="E1716" s="88"/>
      <c r="F1716" s="88"/>
      <c r="G1716" s="87" t="s">
        <v>3952</v>
      </c>
      <c r="H1716" s="87" t="s">
        <v>106</v>
      </c>
      <c r="I1716" s="87" t="s">
        <v>3938</v>
      </c>
      <c r="J1716" s="87" t="s">
        <v>548</v>
      </c>
      <c r="K1716" s="87" t="s">
        <v>549</v>
      </c>
      <c r="L1716" s="87" t="s">
        <v>549</v>
      </c>
      <c r="M1716" s="89">
        <v>126644</v>
      </c>
      <c r="N1716" s="89">
        <v>189760</v>
      </c>
      <c r="O1716" s="89">
        <v>210712</v>
      </c>
      <c r="P1716" s="90">
        <v>527116</v>
      </c>
      <c r="R1716" s="91"/>
    </row>
    <row r="1717" spans="1:18" ht="20.100000000000001" customHeight="1" x14ac:dyDescent="0.25">
      <c r="A1717" s="87">
        <v>1442</v>
      </c>
      <c r="B1717" s="87" t="s">
        <v>3953</v>
      </c>
      <c r="C1717" s="88" t="s">
        <v>20</v>
      </c>
      <c r="D1717" s="88"/>
      <c r="E1717" s="88"/>
      <c r="F1717" s="88"/>
      <c r="G1717" s="87" t="s">
        <v>3954</v>
      </c>
      <c r="H1717" s="87" t="s">
        <v>632</v>
      </c>
      <c r="I1717" s="87" t="s">
        <v>130</v>
      </c>
      <c r="J1717" s="87" t="s">
        <v>944</v>
      </c>
      <c r="K1717" s="87" t="s">
        <v>549</v>
      </c>
      <c r="L1717" s="87" t="s">
        <v>549</v>
      </c>
      <c r="M1717" s="89">
        <v>341904</v>
      </c>
      <c r="N1717" s="89">
        <v>583858</v>
      </c>
      <c r="O1717" s="89">
        <v>263294</v>
      </c>
      <c r="P1717" s="90">
        <v>1189056</v>
      </c>
      <c r="R1717" s="91"/>
    </row>
    <row r="1718" spans="1:18" ht="20.100000000000001" customHeight="1" x14ac:dyDescent="0.25">
      <c r="A1718" s="87">
        <v>546</v>
      </c>
      <c r="B1718" s="87" t="s">
        <v>3955</v>
      </c>
      <c r="C1718" s="88" t="s">
        <v>20</v>
      </c>
      <c r="D1718" s="88"/>
      <c r="E1718" s="88"/>
      <c r="F1718" s="88"/>
      <c r="G1718" s="87" t="s">
        <v>3956</v>
      </c>
      <c r="H1718" s="87" t="s">
        <v>632</v>
      </c>
      <c r="I1718" s="87" t="s">
        <v>130</v>
      </c>
      <c r="J1718" s="87" t="s">
        <v>949</v>
      </c>
      <c r="K1718" s="87" t="s">
        <v>549</v>
      </c>
      <c r="L1718" s="87" t="s">
        <v>549</v>
      </c>
      <c r="M1718" s="89">
        <v>231656</v>
      </c>
      <c r="N1718" s="89">
        <v>263966</v>
      </c>
      <c r="O1718" s="89">
        <v>56752</v>
      </c>
      <c r="P1718" s="90">
        <v>552374</v>
      </c>
      <c r="R1718" s="91"/>
    </row>
    <row r="1719" spans="1:18" ht="20.100000000000001" customHeight="1" x14ac:dyDescent="0.25">
      <c r="A1719" s="87">
        <v>1392</v>
      </c>
      <c r="B1719" s="87" t="s">
        <v>3957</v>
      </c>
      <c r="C1719" s="88" t="s">
        <v>20</v>
      </c>
      <c r="D1719" s="88"/>
      <c r="E1719" s="88"/>
      <c r="F1719" s="88"/>
      <c r="G1719" s="87" t="s">
        <v>3958</v>
      </c>
      <c r="H1719" s="87" t="s">
        <v>632</v>
      </c>
      <c r="I1719" s="87" t="s">
        <v>130</v>
      </c>
      <c r="J1719" s="87" t="s">
        <v>623</v>
      </c>
      <c r="K1719" s="87" t="s">
        <v>549</v>
      </c>
      <c r="L1719" s="87" t="s">
        <v>549</v>
      </c>
      <c r="M1719" s="89">
        <v>219934</v>
      </c>
      <c r="N1719" s="89">
        <v>209940</v>
      </c>
      <c r="O1719" s="89">
        <v>318968</v>
      </c>
      <c r="P1719" s="90">
        <v>748842</v>
      </c>
      <c r="R1719" s="91"/>
    </row>
    <row r="1720" spans="1:18" ht="20.100000000000001" customHeight="1" x14ac:dyDescent="0.25">
      <c r="A1720" s="87">
        <v>687</v>
      </c>
      <c r="B1720" s="87" t="s">
        <v>3959</v>
      </c>
      <c r="C1720" s="88" t="s">
        <v>20</v>
      </c>
      <c r="D1720" s="88"/>
      <c r="E1720" s="88"/>
      <c r="F1720" s="88"/>
      <c r="G1720" s="87" t="s">
        <v>3960</v>
      </c>
      <c r="H1720" s="87" t="s">
        <v>632</v>
      </c>
      <c r="I1720" s="87" t="s">
        <v>130</v>
      </c>
      <c r="J1720" s="87" t="s">
        <v>949</v>
      </c>
      <c r="K1720" s="87" t="s">
        <v>549</v>
      </c>
      <c r="L1720" s="87" t="s">
        <v>549</v>
      </c>
      <c r="M1720" s="89">
        <v>450128</v>
      </c>
      <c r="N1720" s="89">
        <v>533318</v>
      </c>
      <c r="O1720" s="89">
        <v>178750</v>
      </c>
      <c r="P1720" s="90">
        <v>1162196</v>
      </c>
      <c r="R1720" s="91"/>
    </row>
    <row r="1721" spans="1:18" ht="20.100000000000001" customHeight="1" x14ac:dyDescent="0.25">
      <c r="A1721" s="87">
        <v>7447</v>
      </c>
      <c r="B1721" s="87" t="s">
        <v>3961</v>
      </c>
      <c r="C1721" s="88" t="s">
        <v>20</v>
      </c>
      <c r="D1721" s="88"/>
      <c r="E1721" s="88"/>
      <c r="F1721" s="88"/>
      <c r="G1721" s="87" t="s">
        <v>3962</v>
      </c>
      <c r="H1721" s="87" t="s">
        <v>632</v>
      </c>
      <c r="I1721" s="87" t="s">
        <v>156</v>
      </c>
      <c r="J1721" s="87" t="s">
        <v>637</v>
      </c>
      <c r="K1721" s="87" t="s">
        <v>549</v>
      </c>
      <c r="L1721" s="87" t="s">
        <v>549</v>
      </c>
      <c r="M1721" s="89">
        <v>988340</v>
      </c>
      <c r="N1721" s="89">
        <v>1185752</v>
      </c>
      <c r="O1721" s="89">
        <v>549518</v>
      </c>
      <c r="P1721" s="90">
        <v>2723610</v>
      </c>
      <c r="R1721" s="91"/>
    </row>
    <row r="1722" spans="1:18" ht="20.100000000000001" customHeight="1" x14ac:dyDescent="0.25">
      <c r="A1722" s="87">
        <v>7471</v>
      </c>
      <c r="B1722" s="87" t="s">
        <v>3963</v>
      </c>
      <c r="C1722" s="88" t="s">
        <v>20</v>
      </c>
      <c r="D1722" s="88"/>
      <c r="E1722" s="88"/>
      <c r="F1722" s="88"/>
      <c r="G1722" s="87" t="s">
        <v>3964</v>
      </c>
      <c r="H1722" s="87" t="s">
        <v>632</v>
      </c>
      <c r="I1722" s="87" t="s">
        <v>156</v>
      </c>
      <c r="J1722" s="87" t="s">
        <v>637</v>
      </c>
      <c r="K1722" s="87" t="s">
        <v>549</v>
      </c>
      <c r="L1722" s="87" t="s">
        <v>549</v>
      </c>
      <c r="M1722" s="89">
        <v>142750</v>
      </c>
      <c r="N1722" s="89">
        <v>108808</v>
      </c>
      <c r="O1722" s="89">
        <v>159800</v>
      </c>
      <c r="P1722" s="90">
        <v>411358</v>
      </c>
      <c r="R1722" s="91"/>
    </row>
    <row r="1723" spans="1:18" ht="20.100000000000001" customHeight="1" x14ac:dyDescent="0.25">
      <c r="A1723" s="87">
        <v>7443</v>
      </c>
      <c r="B1723" s="87" t="s">
        <v>3965</v>
      </c>
      <c r="C1723" s="88" t="s">
        <v>20</v>
      </c>
      <c r="D1723" s="88"/>
      <c r="E1723" s="88"/>
      <c r="F1723" s="88"/>
      <c r="G1723" s="87" t="s">
        <v>3966</v>
      </c>
      <c r="H1723" s="87" t="s">
        <v>632</v>
      </c>
      <c r="I1723" s="87" t="s">
        <v>156</v>
      </c>
      <c r="J1723" s="87" t="s">
        <v>637</v>
      </c>
      <c r="K1723" s="87" t="s">
        <v>549</v>
      </c>
      <c r="L1723" s="87" t="s">
        <v>549</v>
      </c>
      <c r="M1723" s="89">
        <v>1297256</v>
      </c>
      <c r="N1723" s="89">
        <v>1336558</v>
      </c>
      <c r="O1723" s="89">
        <v>1350784</v>
      </c>
      <c r="P1723" s="90">
        <v>3984598</v>
      </c>
      <c r="R1723" s="91"/>
    </row>
    <row r="1724" spans="1:18" ht="20.100000000000001" customHeight="1" x14ac:dyDescent="0.25">
      <c r="A1724" s="87">
        <v>7451</v>
      </c>
      <c r="B1724" s="87" t="s">
        <v>3967</v>
      </c>
      <c r="C1724" s="88" t="s">
        <v>20</v>
      </c>
      <c r="D1724" s="88"/>
      <c r="E1724" s="88"/>
      <c r="F1724" s="88"/>
      <c r="G1724" s="87" t="s">
        <v>3968</v>
      </c>
      <c r="H1724" s="87" t="s">
        <v>632</v>
      </c>
      <c r="I1724" s="87" t="s">
        <v>156</v>
      </c>
      <c r="J1724" s="87" t="s">
        <v>637</v>
      </c>
      <c r="K1724" s="87" t="s">
        <v>549</v>
      </c>
      <c r="L1724" s="87" t="s">
        <v>549</v>
      </c>
      <c r="M1724" s="89">
        <v>421692</v>
      </c>
      <c r="N1724" s="89">
        <v>376698</v>
      </c>
      <c r="O1724" s="89">
        <v>192048</v>
      </c>
      <c r="P1724" s="90">
        <v>990438</v>
      </c>
      <c r="R1724" s="91"/>
    </row>
    <row r="1725" spans="1:18" ht="20.100000000000001" customHeight="1" x14ac:dyDescent="0.25">
      <c r="A1725" s="87">
        <v>7453</v>
      </c>
      <c r="B1725" s="87" t="s">
        <v>3969</v>
      </c>
      <c r="C1725" s="88" t="s">
        <v>20</v>
      </c>
      <c r="D1725" s="88"/>
      <c r="E1725" s="88"/>
      <c r="F1725" s="88"/>
      <c r="G1725" s="87" t="s">
        <v>3970</v>
      </c>
      <c r="H1725" s="87" t="s">
        <v>632</v>
      </c>
      <c r="I1725" s="87" t="s">
        <v>156</v>
      </c>
      <c r="J1725" s="87" t="s">
        <v>637</v>
      </c>
      <c r="K1725" s="87" t="s">
        <v>549</v>
      </c>
      <c r="L1725" s="87" t="s">
        <v>549</v>
      </c>
      <c r="M1725" s="89">
        <v>303492</v>
      </c>
      <c r="N1725" s="89">
        <v>276494</v>
      </c>
      <c r="O1725" s="89">
        <v>127404</v>
      </c>
      <c r="P1725" s="90">
        <v>707390</v>
      </c>
      <c r="R1725" s="91"/>
    </row>
    <row r="1726" spans="1:18" ht="20.100000000000001" customHeight="1" x14ac:dyDescent="0.25">
      <c r="A1726" s="87">
        <v>7458</v>
      </c>
      <c r="B1726" s="87" t="s">
        <v>3971</v>
      </c>
      <c r="C1726" s="88" t="s">
        <v>20</v>
      </c>
      <c r="D1726" s="88"/>
      <c r="E1726" s="88"/>
      <c r="F1726" s="88"/>
      <c r="G1726" s="87" t="s">
        <v>3972</v>
      </c>
      <c r="H1726" s="87" t="s">
        <v>632</v>
      </c>
      <c r="I1726" s="87" t="s">
        <v>156</v>
      </c>
      <c r="J1726" s="87" t="s">
        <v>637</v>
      </c>
      <c r="K1726" s="87" t="s">
        <v>549</v>
      </c>
      <c r="L1726" s="87" t="s">
        <v>549</v>
      </c>
      <c r="M1726" s="89">
        <v>363672</v>
      </c>
      <c r="N1726" s="89">
        <v>253016</v>
      </c>
      <c r="O1726" s="89">
        <v>518356</v>
      </c>
      <c r="P1726" s="90">
        <v>1135044</v>
      </c>
      <c r="R1726" s="91"/>
    </row>
    <row r="1727" spans="1:18" ht="20.100000000000001" customHeight="1" x14ac:dyDescent="0.25">
      <c r="A1727" s="87">
        <v>7462</v>
      </c>
      <c r="B1727" s="87" t="s">
        <v>3973</v>
      </c>
      <c r="C1727" s="88" t="s">
        <v>20</v>
      </c>
      <c r="D1727" s="88"/>
      <c r="E1727" s="88"/>
      <c r="F1727" s="88"/>
      <c r="G1727" s="87" t="s">
        <v>3974</v>
      </c>
      <c r="H1727" s="87" t="s">
        <v>632</v>
      </c>
      <c r="I1727" s="87" t="s">
        <v>156</v>
      </c>
      <c r="J1727" s="87" t="s">
        <v>637</v>
      </c>
      <c r="K1727" s="87" t="s">
        <v>549</v>
      </c>
      <c r="L1727" s="87" t="s">
        <v>549</v>
      </c>
      <c r="M1727" s="89">
        <v>351314</v>
      </c>
      <c r="N1727" s="89">
        <v>224264</v>
      </c>
      <c r="O1727" s="89">
        <v>448350</v>
      </c>
      <c r="P1727" s="90">
        <v>1023928</v>
      </c>
      <c r="R1727" s="91"/>
    </row>
    <row r="1728" spans="1:18" ht="20.100000000000001" customHeight="1" x14ac:dyDescent="0.25">
      <c r="A1728" s="87">
        <v>5162</v>
      </c>
      <c r="B1728" s="87" t="s">
        <v>3975</v>
      </c>
      <c r="C1728" s="88"/>
      <c r="D1728" s="88"/>
      <c r="E1728" s="88" t="s">
        <v>601</v>
      </c>
      <c r="F1728" s="88" t="s">
        <v>57</v>
      </c>
      <c r="G1728" s="87" t="s">
        <v>3976</v>
      </c>
      <c r="H1728" s="87" t="s">
        <v>106</v>
      </c>
      <c r="I1728" s="87" t="s">
        <v>293</v>
      </c>
      <c r="J1728" s="87" t="s">
        <v>605</v>
      </c>
      <c r="K1728" s="87" t="s">
        <v>549</v>
      </c>
      <c r="L1728" s="87" t="s">
        <v>549</v>
      </c>
      <c r="M1728" s="89">
        <v>34016</v>
      </c>
      <c r="N1728" s="89">
        <v>31976</v>
      </c>
      <c r="O1728" s="89">
        <v>56562</v>
      </c>
      <c r="P1728" s="90">
        <v>122554</v>
      </c>
      <c r="R1728" s="91"/>
    </row>
    <row r="1729" spans="1:18" ht="20.100000000000001" customHeight="1" x14ac:dyDescent="0.25">
      <c r="A1729" s="87">
        <v>5133</v>
      </c>
      <c r="B1729" s="87" t="s">
        <v>3977</v>
      </c>
      <c r="C1729" s="88"/>
      <c r="D1729" s="88"/>
      <c r="E1729" s="88" t="s">
        <v>601</v>
      </c>
      <c r="F1729" s="88" t="s">
        <v>57</v>
      </c>
      <c r="G1729" s="87" t="s">
        <v>3978</v>
      </c>
      <c r="H1729" s="87" t="s">
        <v>106</v>
      </c>
      <c r="I1729" s="87" t="s">
        <v>293</v>
      </c>
      <c r="J1729" s="87" t="s">
        <v>605</v>
      </c>
      <c r="K1729" s="87" t="s">
        <v>549</v>
      </c>
      <c r="L1729" s="87" t="s">
        <v>549</v>
      </c>
      <c r="M1729" s="89">
        <v>35096</v>
      </c>
      <c r="N1729" s="89">
        <v>42058</v>
      </c>
      <c r="O1729" s="89">
        <v>65696</v>
      </c>
      <c r="P1729" s="90">
        <v>142850</v>
      </c>
      <c r="R1729" s="91"/>
    </row>
    <row r="1730" spans="1:18" ht="20.100000000000001" customHeight="1" x14ac:dyDescent="0.25">
      <c r="A1730" s="87">
        <v>5130</v>
      </c>
      <c r="B1730" s="87" t="s">
        <v>3979</v>
      </c>
      <c r="C1730" s="88"/>
      <c r="D1730" s="88"/>
      <c r="E1730" s="88" t="s">
        <v>601</v>
      </c>
      <c r="F1730" s="88" t="s">
        <v>57</v>
      </c>
      <c r="G1730" s="87" t="s">
        <v>3980</v>
      </c>
      <c r="H1730" s="87" t="s">
        <v>106</v>
      </c>
      <c r="I1730" s="87" t="s">
        <v>293</v>
      </c>
      <c r="J1730" s="87" t="s">
        <v>605</v>
      </c>
      <c r="K1730" s="87" t="s">
        <v>549</v>
      </c>
      <c r="L1730" s="87" t="s">
        <v>549</v>
      </c>
      <c r="M1730" s="89">
        <v>75794</v>
      </c>
      <c r="N1730" s="89">
        <v>163106</v>
      </c>
      <c r="O1730" s="89">
        <v>202034</v>
      </c>
      <c r="P1730" s="90">
        <v>440934</v>
      </c>
      <c r="R1730" s="91"/>
    </row>
    <row r="1731" spans="1:18" ht="20.100000000000001" customHeight="1" x14ac:dyDescent="0.25">
      <c r="A1731" s="87">
        <v>5134</v>
      </c>
      <c r="B1731" s="87" t="s">
        <v>3981</v>
      </c>
      <c r="C1731" s="88"/>
      <c r="D1731" s="88"/>
      <c r="E1731" s="88" t="s">
        <v>601</v>
      </c>
      <c r="F1731" s="88" t="s">
        <v>57</v>
      </c>
      <c r="G1731" s="87" t="s">
        <v>3982</v>
      </c>
      <c r="H1731" s="87" t="s">
        <v>106</v>
      </c>
      <c r="I1731" s="87" t="s">
        <v>293</v>
      </c>
      <c r="J1731" s="87" t="s">
        <v>605</v>
      </c>
      <c r="K1731" s="87" t="s">
        <v>549</v>
      </c>
      <c r="L1731" s="87" t="s">
        <v>549</v>
      </c>
      <c r="M1731" s="89">
        <v>14692</v>
      </c>
      <c r="N1731" s="89">
        <v>24502</v>
      </c>
      <c r="O1731" s="89">
        <v>58128</v>
      </c>
      <c r="P1731" s="90">
        <v>97322</v>
      </c>
      <c r="R1731" s="91"/>
    </row>
    <row r="1732" spans="1:18" ht="20.100000000000001" customHeight="1" x14ac:dyDescent="0.25">
      <c r="A1732" s="87">
        <v>5236</v>
      </c>
      <c r="B1732" s="87" t="s">
        <v>3983</v>
      </c>
      <c r="C1732" s="88"/>
      <c r="D1732" s="88"/>
      <c r="E1732" s="88" t="s">
        <v>601</v>
      </c>
      <c r="F1732" s="88" t="s">
        <v>57</v>
      </c>
      <c r="G1732" s="87" t="s">
        <v>3984</v>
      </c>
      <c r="H1732" s="87" t="s">
        <v>106</v>
      </c>
      <c r="I1732" s="87" t="s">
        <v>293</v>
      </c>
      <c r="J1732" s="87" t="s">
        <v>605</v>
      </c>
      <c r="K1732" s="87" t="s">
        <v>549</v>
      </c>
      <c r="L1732" s="87" t="s">
        <v>549</v>
      </c>
      <c r="M1732" s="89">
        <v>86576</v>
      </c>
      <c r="N1732" s="89">
        <v>123326</v>
      </c>
      <c r="O1732" s="89">
        <v>392082</v>
      </c>
      <c r="P1732" s="90">
        <v>601984</v>
      </c>
      <c r="R1732" s="91"/>
    </row>
    <row r="1733" spans="1:18" ht="20.100000000000001" customHeight="1" x14ac:dyDescent="0.25">
      <c r="A1733" s="87">
        <v>5238</v>
      </c>
      <c r="B1733" s="87" t="s">
        <v>3985</v>
      </c>
      <c r="C1733" s="88"/>
      <c r="D1733" s="88"/>
      <c r="E1733" s="88" t="s">
        <v>601</v>
      </c>
      <c r="F1733" s="88" t="s">
        <v>57</v>
      </c>
      <c r="G1733" s="87" t="s">
        <v>3986</v>
      </c>
      <c r="H1733" s="87" t="s">
        <v>106</v>
      </c>
      <c r="I1733" s="87" t="s">
        <v>293</v>
      </c>
      <c r="J1733" s="87" t="s">
        <v>605</v>
      </c>
      <c r="K1733" s="87" t="s">
        <v>549</v>
      </c>
      <c r="L1733" s="87" t="s">
        <v>549</v>
      </c>
      <c r="M1733" s="89">
        <v>39108</v>
      </c>
      <c r="N1733" s="89">
        <v>38464</v>
      </c>
      <c r="O1733" s="89">
        <v>47040</v>
      </c>
      <c r="P1733" s="90">
        <v>124612</v>
      </c>
      <c r="R1733" s="91"/>
    </row>
    <row r="1734" spans="1:18" ht="20.100000000000001" customHeight="1" x14ac:dyDescent="0.25">
      <c r="A1734" s="87">
        <v>5189</v>
      </c>
      <c r="B1734" s="87" t="s">
        <v>3987</v>
      </c>
      <c r="C1734" s="88"/>
      <c r="D1734" s="88"/>
      <c r="E1734" s="88" t="s">
        <v>601</v>
      </c>
      <c r="F1734" s="88" t="s">
        <v>57</v>
      </c>
      <c r="G1734" s="87" t="s">
        <v>3988</v>
      </c>
      <c r="H1734" s="87" t="s">
        <v>106</v>
      </c>
      <c r="I1734" s="87" t="s">
        <v>293</v>
      </c>
      <c r="J1734" s="87" t="s">
        <v>605</v>
      </c>
      <c r="K1734" s="87" t="s">
        <v>549</v>
      </c>
      <c r="L1734" s="87" t="s">
        <v>549</v>
      </c>
      <c r="M1734" s="89">
        <v>56254</v>
      </c>
      <c r="N1734" s="89">
        <v>66920</v>
      </c>
      <c r="O1734" s="89">
        <v>126524</v>
      </c>
      <c r="P1734" s="90">
        <v>249698</v>
      </c>
      <c r="R1734" s="91"/>
    </row>
    <row r="1735" spans="1:18" ht="20.100000000000001" customHeight="1" x14ac:dyDescent="0.25">
      <c r="A1735" s="87">
        <v>5229</v>
      </c>
      <c r="B1735" s="87" t="s">
        <v>3989</v>
      </c>
      <c r="C1735" s="88"/>
      <c r="D1735" s="88"/>
      <c r="E1735" s="88" t="s">
        <v>601</v>
      </c>
      <c r="F1735" s="88" t="s">
        <v>57</v>
      </c>
      <c r="G1735" s="87" t="s">
        <v>3990</v>
      </c>
      <c r="H1735" s="87" t="s">
        <v>106</v>
      </c>
      <c r="I1735" s="87" t="s">
        <v>293</v>
      </c>
      <c r="J1735" s="87" t="s">
        <v>605</v>
      </c>
      <c r="K1735" s="87" t="s">
        <v>549</v>
      </c>
      <c r="L1735" s="87" t="s">
        <v>549</v>
      </c>
      <c r="M1735" s="89">
        <v>697932</v>
      </c>
      <c r="N1735" s="89">
        <v>1327308</v>
      </c>
      <c r="O1735" s="89">
        <v>2389154</v>
      </c>
      <c r="P1735" s="90">
        <v>4414394</v>
      </c>
      <c r="R1735" s="91"/>
    </row>
    <row r="1736" spans="1:18" ht="20.100000000000001" customHeight="1" x14ac:dyDescent="0.25">
      <c r="A1736" s="87">
        <v>5241</v>
      </c>
      <c r="B1736" s="87" t="s">
        <v>3991</v>
      </c>
      <c r="C1736" s="88"/>
      <c r="D1736" s="88"/>
      <c r="E1736" s="88" t="s">
        <v>601</v>
      </c>
      <c r="F1736" s="88" t="s">
        <v>57</v>
      </c>
      <c r="G1736" s="87" t="s">
        <v>3992</v>
      </c>
      <c r="H1736" s="87" t="s">
        <v>106</v>
      </c>
      <c r="I1736" s="87" t="s">
        <v>293</v>
      </c>
      <c r="J1736" s="87" t="s">
        <v>605</v>
      </c>
      <c r="K1736" s="87" t="s">
        <v>549</v>
      </c>
      <c r="L1736" s="87" t="s">
        <v>549</v>
      </c>
      <c r="M1736" s="89">
        <v>11336</v>
      </c>
      <c r="N1736" s="89">
        <v>16050</v>
      </c>
      <c r="O1736" s="89">
        <v>20698</v>
      </c>
      <c r="P1736" s="90">
        <v>48084</v>
      </c>
      <c r="R1736" s="91"/>
    </row>
    <row r="1737" spans="1:18" ht="20.100000000000001" customHeight="1" x14ac:dyDescent="0.25">
      <c r="A1737" s="87">
        <v>5129</v>
      </c>
      <c r="B1737" s="87" t="s">
        <v>3993</v>
      </c>
      <c r="C1737" s="88"/>
      <c r="D1737" s="88"/>
      <c r="E1737" s="88" t="s">
        <v>601</v>
      </c>
      <c r="F1737" s="88" t="s">
        <v>57</v>
      </c>
      <c r="G1737" s="87" t="s">
        <v>3994</v>
      </c>
      <c r="H1737" s="87" t="s">
        <v>106</v>
      </c>
      <c r="I1737" s="87" t="s">
        <v>293</v>
      </c>
      <c r="J1737" s="87" t="s">
        <v>605</v>
      </c>
      <c r="K1737" s="87" t="s">
        <v>549</v>
      </c>
      <c r="L1737" s="87" t="s">
        <v>549</v>
      </c>
      <c r="M1737" s="89">
        <v>156040</v>
      </c>
      <c r="N1737" s="89">
        <v>298602</v>
      </c>
      <c r="O1737" s="89">
        <v>398124</v>
      </c>
      <c r="P1737" s="90">
        <v>852766</v>
      </c>
      <c r="R1737" s="91"/>
    </row>
    <row r="1738" spans="1:18" ht="20.100000000000001" customHeight="1" x14ac:dyDescent="0.25">
      <c r="A1738" s="87">
        <v>3427</v>
      </c>
      <c r="B1738" s="87" t="s">
        <v>3995</v>
      </c>
      <c r="C1738" s="88"/>
      <c r="D1738" s="88" t="s">
        <v>66</v>
      </c>
      <c r="E1738" s="88"/>
      <c r="F1738" s="88"/>
      <c r="G1738" s="87" t="s">
        <v>3996</v>
      </c>
      <c r="H1738" s="87" t="s">
        <v>187</v>
      </c>
      <c r="I1738" s="87" t="s">
        <v>202</v>
      </c>
      <c r="J1738" s="87" t="s">
        <v>696</v>
      </c>
      <c r="K1738" s="87" t="s">
        <v>549</v>
      </c>
      <c r="L1738" s="87" t="s">
        <v>549</v>
      </c>
      <c r="M1738" s="89">
        <v>53964</v>
      </c>
      <c r="N1738" s="89">
        <v>542790</v>
      </c>
      <c r="O1738" s="89">
        <v>81150</v>
      </c>
      <c r="P1738" s="90">
        <v>677904</v>
      </c>
      <c r="R1738" s="91"/>
    </row>
    <row r="1739" spans="1:18" ht="20.100000000000001" customHeight="1" x14ac:dyDescent="0.25">
      <c r="A1739" s="87">
        <v>3434</v>
      </c>
      <c r="B1739" s="87" t="s">
        <v>3997</v>
      </c>
      <c r="C1739" s="88"/>
      <c r="D1739" s="88" t="s">
        <v>66</v>
      </c>
      <c r="E1739" s="88"/>
      <c r="F1739" s="88"/>
      <c r="G1739" s="87" t="s">
        <v>3998</v>
      </c>
      <c r="H1739" s="87" t="s">
        <v>187</v>
      </c>
      <c r="I1739" s="87" t="s">
        <v>202</v>
      </c>
      <c r="J1739" s="87" t="s">
        <v>696</v>
      </c>
      <c r="K1739" s="87" t="s">
        <v>549</v>
      </c>
      <c r="L1739" s="87" t="s">
        <v>549</v>
      </c>
      <c r="M1739" s="89">
        <v>37824</v>
      </c>
      <c r="N1739" s="89">
        <v>412536</v>
      </c>
      <c r="O1739" s="89">
        <v>55024</v>
      </c>
      <c r="P1739" s="90">
        <v>505384</v>
      </c>
      <c r="R1739" s="91"/>
    </row>
    <row r="1740" spans="1:18" ht="20.100000000000001" customHeight="1" x14ac:dyDescent="0.25">
      <c r="A1740" s="87">
        <v>3432</v>
      </c>
      <c r="B1740" s="87" t="s">
        <v>3999</v>
      </c>
      <c r="C1740" s="88"/>
      <c r="D1740" s="88" t="s">
        <v>66</v>
      </c>
      <c r="E1740" s="88"/>
      <c r="F1740" s="88"/>
      <c r="G1740" s="87" t="s">
        <v>4000</v>
      </c>
      <c r="H1740" s="87" t="s">
        <v>187</v>
      </c>
      <c r="I1740" s="87" t="s">
        <v>202</v>
      </c>
      <c r="J1740" s="87" t="s">
        <v>696</v>
      </c>
      <c r="K1740" s="87" t="s">
        <v>549</v>
      </c>
      <c r="L1740" s="87" t="s">
        <v>549</v>
      </c>
      <c r="M1740" s="89">
        <v>39430</v>
      </c>
      <c r="N1740" s="89">
        <v>126180</v>
      </c>
      <c r="O1740" s="89">
        <v>129466</v>
      </c>
      <c r="P1740" s="90">
        <v>295076</v>
      </c>
      <c r="R1740" s="91"/>
    </row>
    <row r="1741" spans="1:18" ht="20.100000000000001" customHeight="1" x14ac:dyDescent="0.25">
      <c r="A1741" s="87">
        <v>6961</v>
      </c>
      <c r="B1741" s="87" t="s">
        <v>4001</v>
      </c>
      <c r="C1741" s="88" t="s">
        <v>20</v>
      </c>
      <c r="D1741" s="88"/>
      <c r="E1741" s="88"/>
      <c r="F1741" s="88"/>
      <c r="G1741" s="87" t="s">
        <v>4002</v>
      </c>
      <c r="H1741" s="87" t="s">
        <v>84</v>
      </c>
      <c r="I1741" s="87" t="s">
        <v>4003</v>
      </c>
      <c r="J1741" s="87" t="s">
        <v>944</v>
      </c>
      <c r="K1741" s="87" t="s">
        <v>549</v>
      </c>
      <c r="L1741" s="87" t="s">
        <v>638</v>
      </c>
      <c r="M1741" s="89">
        <v>293412</v>
      </c>
      <c r="N1741" s="89">
        <v>440712</v>
      </c>
      <c r="O1741" s="89">
        <v>522252</v>
      </c>
      <c r="P1741" s="90">
        <v>1256376</v>
      </c>
      <c r="R1741" s="91"/>
    </row>
    <row r="1742" spans="1:18" ht="20.100000000000001" customHeight="1" x14ac:dyDescent="0.25">
      <c r="A1742" s="87">
        <v>6962</v>
      </c>
      <c r="B1742" s="87" t="s">
        <v>4004</v>
      </c>
      <c r="C1742" s="88" t="s">
        <v>20</v>
      </c>
      <c r="D1742" s="88"/>
      <c r="E1742" s="88"/>
      <c r="F1742" s="88"/>
      <c r="G1742" s="87" t="s">
        <v>4005</v>
      </c>
      <c r="H1742" s="87" t="s">
        <v>84</v>
      </c>
      <c r="I1742" s="87" t="s">
        <v>4003</v>
      </c>
      <c r="J1742" s="87" t="s">
        <v>944</v>
      </c>
      <c r="K1742" s="87" t="s">
        <v>549</v>
      </c>
      <c r="L1742" s="87" t="s">
        <v>638</v>
      </c>
      <c r="M1742" s="89">
        <v>153696</v>
      </c>
      <c r="N1742" s="89">
        <v>260538</v>
      </c>
      <c r="O1742" s="89">
        <v>351468</v>
      </c>
      <c r="P1742" s="90">
        <v>765702</v>
      </c>
      <c r="R1742" s="91"/>
    </row>
    <row r="1743" spans="1:18" ht="20.100000000000001" customHeight="1" x14ac:dyDescent="0.25">
      <c r="A1743" s="87">
        <v>7491</v>
      </c>
      <c r="B1743" s="87" t="s">
        <v>4006</v>
      </c>
      <c r="C1743" s="88" t="s">
        <v>20</v>
      </c>
      <c r="D1743" s="88"/>
      <c r="E1743" s="88"/>
      <c r="F1743" s="88"/>
      <c r="G1743" s="87" t="s">
        <v>4007</v>
      </c>
      <c r="H1743" s="87" t="s">
        <v>84</v>
      </c>
      <c r="I1743" s="87" t="s">
        <v>4003</v>
      </c>
      <c r="J1743" s="87" t="s">
        <v>637</v>
      </c>
      <c r="K1743" s="87" t="s">
        <v>549</v>
      </c>
      <c r="L1743" s="87" t="s">
        <v>638</v>
      </c>
      <c r="M1743" s="89">
        <v>1165412</v>
      </c>
      <c r="N1743" s="89">
        <v>689450</v>
      </c>
      <c r="O1743" s="89">
        <v>1584356</v>
      </c>
      <c r="P1743" s="90">
        <v>3439218</v>
      </c>
      <c r="R1743" s="91"/>
    </row>
    <row r="1744" spans="1:18" ht="20.100000000000001" customHeight="1" x14ac:dyDescent="0.25">
      <c r="A1744" s="87">
        <v>1082</v>
      </c>
      <c r="B1744" s="87" t="s">
        <v>4008</v>
      </c>
      <c r="C1744" s="88" t="s">
        <v>20</v>
      </c>
      <c r="D1744" s="88"/>
      <c r="E1744" s="88"/>
      <c r="F1744" s="88"/>
      <c r="G1744" s="87" t="s">
        <v>4009</v>
      </c>
      <c r="H1744" s="87" t="s">
        <v>84</v>
      </c>
      <c r="I1744" s="87" t="s">
        <v>4003</v>
      </c>
      <c r="J1744" s="87" t="s">
        <v>944</v>
      </c>
      <c r="K1744" s="87" t="s">
        <v>549</v>
      </c>
      <c r="L1744" s="87" t="s">
        <v>638</v>
      </c>
      <c r="M1744" s="89">
        <v>1125412</v>
      </c>
      <c r="N1744" s="89">
        <v>1969140</v>
      </c>
      <c r="O1744" s="89">
        <v>1920486</v>
      </c>
      <c r="P1744" s="90">
        <v>5015038</v>
      </c>
      <c r="R1744" s="91"/>
    </row>
    <row r="1745" spans="1:18" ht="20.100000000000001" customHeight="1" x14ac:dyDescent="0.25">
      <c r="A1745" s="87">
        <v>1024</v>
      </c>
      <c r="B1745" s="87" t="s">
        <v>4010</v>
      </c>
      <c r="C1745" s="88" t="s">
        <v>20</v>
      </c>
      <c r="D1745" s="88"/>
      <c r="E1745" s="88"/>
      <c r="F1745" s="88"/>
      <c r="G1745" s="87" t="s">
        <v>4011</v>
      </c>
      <c r="H1745" s="87" t="s">
        <v>84</v>
      </c>
      <c r="I1745" s="87" t="s">
        <v>4003</v>
      </c>
      <c r="J1745" s="87" t="s">
        <v>944</v>
      </c>
      <c r="K1745" s="87" t="s">
        <v>549</v>
      </c>
      <c r="L1745" s="87" t="s">
        <v>638</v>
      </c>
      <c r="M1745" s="89">
        <v>1810334</v>
      </c>
      <c r="N1745" s="89">
        <v>3378710</v>
      </c>
      <c r="O1745" s="89">
        <v>2665960</v>
      </c>
      <c r="P1745" s="90">
        <v>7855004</v>
      </c>
      <c r="R1745" s="91"/>
    </row>
    <row r="1746" spans="1:18" ht="20.100000000000001" customHeight="1" x14ac:dyDescent="0.25">
      <c r="A1746" s="87">
        <v>1085</v>
      </c>
      <c r="B1746" s="87" t="s">
        <v>4012</v>
      </c>
      <c r="C1746" s="88" t="s">
        <v>20</v>
      </c>
      <c r="D1746" s="88"/>
      <c r="E1746" s="88"/>
      <c r="F1746" s="88"/>
      <c r="G1746" s="87" t="s">
        <v>4013</v>
      </c>
      <c r="H1746" s="87" t="s">
        <v>84</v>
      </c>
      <c r="I1746" s="87" t="s">
        <v>4003</v>
      </c>
      <c r="J1746" s="87" t="s">
        <v>944</v>
      </c>
      <c r="K1746" s="87" t="s">
        <v>549</v>
      </c>
      <c r="L1746" s="87" t="s">
        <v>638</v>
      </c>
      <c r="M1746" s="89">
        <v>623372</v>
      </c>
      <c r="N1746" s="89">
        <v>1122558</v>
      </c>
      <c r="O1746" s="89">
        <v>737882</v>
      </c>
      <c r="P1746" s="90">
        <v>2483812</v>
      </c>
      <c r="R1746" s="91"/>
    </row>
    <row r="1747" spans="1:18" ht="20.100000000000001" customHeight="1" x14ac:dyDescent="0.25">
      <c r="A1747" s="87">
        <v>4935</v>
      </c>
      <c r="B1747" s="87" t="s">
        <v>4014</v>
      </c>
      <c r="C1747" s="88" t="s">
        <v>20</v>
      </c>
      <c r="D1747" s="88"/>
      <c r="E1747" s="88"/>
      <c r="F1747" s="88"/>
      <c r="G1747" s="87" t="s">
        <v>4015</v>
      </c>
      <c r="H1747" s="87" t="s">
        <v>84</v>
      </c>
      <c r="I1747" s="87" t="s">
        <v>4003</v>
      </c>
      <c r="J1747" s="87" t="s">
        <v>949</v>
      </c>
      <c r="K1747" s="87" t="s">
        <v>549</v>
      </c>
      <c r="L1747" s="87" t="s">
        <v>638</v>
      </c>
      <c r="M1747" s="89">
        <v>3343710</v>
      </c>
      <c r="N1747" s="89">
        <v>5708712</v>
      </c>
      <c r="O1747" s="89">
        <v>5075532</v>
      </c>
      <c r="P1747" s="90">
        <v>14127954</v>
      </c>
      <c r="R1747" s="91"/>
    </row>
    <row r="1748" spans="1:18" ht="20.100000000000001" customHeight="1" x14ac:dyDescent="0.25">
      <c r="A1748" s="87">
        <v>2806</v>
      </c>
      <c r="B1748" s="87" t="s">
        <v>4016</v>
      </c>
      <c r="C1748" s="88" t="s">
        <v>20</v>
      </c>
      <c r="D1748" s="88"/>
      <c r="E1748" s="88"/>
      <c r="F1748" s="88"/>
      <c r="G1748" s="87" t="s">
        <v>4017</v>
      </c>
      <c r="H1748" s="87" t="s">
        <v>112</v>
      </c>
      <c r="I1748" s="87" t="s">
        <v>132</v>
      </c>
      <c r="J1748" s="87" t="s">
        <v>558</v>
      </c>
      <c r="K1748" s="87" t="s">
        <v>849</v>
      </c>
      <c r="L1748" s="87" t="s">
        <v>549</v>
      </c>
      <c r="M1748" s="89">
        <v>117200</v>
      </c>
      <c r="N1748" s="89">
        <v>157538</v>
      </c>
      <c r="O1748" s="89">
        <v>293996</v>
      </c>
      <c r="P1748" s="90">
        <v>568734</v>
      </c>
      <c r="R1748" s="91"/>
    </row>
    <row r="1749" spans="1:18" ht="20.100000000000001" customHeight="1" x14ac:dyDescent="0.25">
      <c r="A1749" s="87">
        <v>2947</v>
      </c>
      <c r="B1749" s="87" t="s">
        <v>4018</v>
      </c>
      <c r="C1749" s="88" t="s">
        <v>20</v>
      </c>
      <c r="D1749" s="88"/>
      <c r="E1749" s="88"/>
      <c r="F1749" s="88"/>
      <c r="G1749" s="87" t="s">
        <v>4019</v>
      </c>
      <c r="H1749" s="87" t="s">
        <v>112</v>
      </c>
      <c r="I1749" s="87" t="s">
        <v>132</v>
      </c>
      <c r="J1749" s="87" t="s">
        <v>558</v>
      </c>
      <c r="K1749" s="87" t="s">
        <v>849</v>
      </c>
      <c r="L1749" s="87" t="s">
        <v>549</v>
      </c>
      <c r="M1749" s="89">
        <v>15966</v>
      </c>
      <c r="N1749" s="89">
        <v>4922</v>
      </c>
      <c r="O1749" s="89">
        <v>29542</v>
      </c>
      <c r="P1749" s="90">
        <v>50430</v>
      </c>
      <c r="R1749" s="91"/>
    </row>
    <row r="1750" spans="1:18" ht="20.100000000000001" customHeight="1" x14ac:dyDescent="0.25">
      <c r="A1750" s="87">
        <v>2935</v>
      </c>
      <c r="B1750" s="87" t="s">
        <v>4020</v>
      </c>
      <c r="C1750" s="88" t="s">
        <v>20</v>
      </c>
      <c r="D1750" s="88"/>
      <c r="E1750" s="88"/>
      <c r="F1750" s="88"/>
      <c r="G1750" s="87" t="s">
        <v>4021</v>
      </c>
      <c r="H1750" s="87" t="s">
        <v>112</v>
      </c>
      <c r="I1750" s="87" t="s">
        <v>132</v>
      </c>
      <c r="J1750" s="87" t="s">
        <v>558</v>
      </c>
      <c r="K1750" s="87" t="s">
        <v>849</v>
      </c>
      <c r="L1750" s="87" t="s">
        <v>549</v>
      </c>
      <c r="M1750" s="89">
        <v>45386</v>
      </c>
      <c r="N1750" s="89">
        <v>29454</v>
      </c>
      <c r="O1750" s="89">
        <v>55602</v>
      </c>
      <c r="P1750" s="90">
        <v>130442</v>
      </c>
      <c r="R1750" s="91"/>
    </row>
    <row r="1751" spans="1:18" ht="20.100000000000001" customHeight="1" x14ac:dyDescent="0.25">
      <c r="A1751" s="87">
        <v>2845</v>
      </c>
      <c r="B1751" s="87" t="s">
        <v>4022</v>
      </c>
      <c r="C1751" s="88" t="s">
        <v>20</v>
      </c>
      <c r="D1751" s="88"/>
      <c r="E1751" s="88"/>
      <c r="F1751" s="88"/>
      <c r="G1751" s="87" t="s">
        <v>4023</v>
      </c>
      <c r="H1751" s="87" t="s">
        <v>112</v>
      </c>
      <c r="I1751" s="87" t="s">
        <v>132</v>
      </c>
      <c r="J1751" s="87" t="s">
        <v>558</v>
      </c>
      <c r="K1751" s="87" t="s">
        <v>849</v>
      </c>
      <c r="L1751" s="87" t="s">
        <v>549</v>
      </c>
      <c r="M1751" s="89">
        <v>55796</v>
      </c>
      <c r="N1751" s="89">
        <v>64414</v>
      </c>
      <c r="O1751" s="89">
        <v>58182</v>
      </c>
      <c r="P1751" s="90">
        <v>178392</v>
      </c>
      <c r="R1751" s="91"/>
    </row>
    <row r="1752" spans="1:18" ht="20.100000000000001" customHeight="1" x14ac:dyDescent="0.25">
      <c r="A1752" s="87">
        <v>2937</v>
      </c>
      <c r="B1752" s="87" t="s">
        <v>4024</v>
      </c>
      <c r="C1752" s="88" t="s">
        <v>20</v>
      </c>
      <c r="D1752" s="88"/>
      <c r="E1752" s="88"/>
      <c r="F1752" s="88"/>
      <c r="G1752" s="87" t="s">
        <v>4025</v>
      </c>
      <c r="H1752" s="87" t="s">
        <v>112</v>
      </c>
      <c r="I1752" s="87" t="s">
        <v>132</v>
      </c>
      <c r="J1752" s="87" t="s">
        <v>558</v>
      </c>
      <c r="K1752" s="87" t="s">
        <v>849</v>
      </c>
      <c r="L1752" s="87" t="s">
        <v>549</v>
      </c>
      <c r="M1752" s="89">
        <v>10856</v>
      </c>
      <c r="N1752" s="89">
        <v>7944</v>
      </c>
      <c r="O1752" s="89">
        <v>16814</v>
      </c>
      <c r="P1752" s="90">
        <v>35614</v>
      </c>
      <c r="R1752" s="91"/>
    </row>
    <row r="1753" spans="1:18" ht="20.100000000000001" customHeight="1" x14ac:dyDescent="0.25">
      <c r="A1753" s="87">
        <v>2940</v>
      </c>
      <c r="B1753" s="87" t="s">
        <v>4026</v>
      </c>
      <c r="C1753" s="88" t="s">
        <v>20</v>
      </c>
      <c r="D1753" s="88"/>
      <c r="E1753" s="88"/>
      <c r="F1753" s="88"/>
      <c r="G1753" s="87" t="s">
        <v>4027</v>
      </c>
      <c r="H1753" s="87" t="s">
        <v>112</v>
      </c>
      <c r="I1753" s="87" t="s">
        <v>132</v>
      </c>
      <c r="J1753" s="87" t="s">
        <v>558</v>
      </c>
      <c r="K1753" s="87" t="s">
        <v>849</v>
      </c>
      <c r="L1753" s="87" t="s">
        <v>549</v>
      </c>
      <c r="M1753" s="89">
        <v>39804</v>
      </c>
      <c r="N1753" s="89">
        <v>30858</v>
      </c>
      <c r="O1753" s="89">
        <v>35546</v>
      </c>
      <c r="P1753" s="90">
        <v>106208</v>
      </c>
      <c r="R1753" s="91"/>
    </row>
    <row r="1754" spans="1:18" ht="20.100000000000001" customHeight="1" x14ac:dyDescent="0.25">
      <c r="A1754" s="87">
        <v>2969</v>
      </c>
      <c r="B1754" s="87" t="s">
        <v>4028</v>
      </c>
      <c r="C1754" s="88" t="s">
        <v>20</v>
      </c>
      <c r="D1754" s="88"/>
      <c r="E1754" s="88"/>
      <c r="F1754" s="88"/>
      <c r="G1754" s="87" t="s">
        <v>4029</v>
      </c>
      <c r="H1754" s="87" t="s">
        <v>112</v>
      </c>
      <c r="I1754" s="87" t="s">
        <v>132</v>
      </c>
      <c r="J1754" s="87" t="s">
        <v>558</v>
      </c>
      <c r="K1754" s="87" t="s">
        <v>849</v>
      </c>
      <c r="L1754" s="87" t="s">
        <v>549</v>
      </c>
      <c r="M1754" s="89">
        <v>28006</v>
      </c>
      <c r="N1754" s="89">
        <v>13258</v>
      </c>
      <c r="O1754" s="89">
        <v>23448</v>
      </c>
      <c r="P1754" s="90">
        <v>64712</v>
      </c>
      <c r="R1754" s="91"/>
    </row>
    <row r="1755" spans="1:18" ht="20.100000000000001" customHeight="1" x14ac:dyDescent="0.25">
      <c r="A1755" s="87">
        <v>2938</v>
      </c>
      <c r="B1755" s="87" t="s">
        <v>4030</v>
      </c>
      <c r="C1755" s="88" t="s">
        <v>20</v>
      </c>
      <c r="D1755" s="88"/>
      <c r="E1755" s="88"/>
      <c r="F1755" s="88"/>
      <c r="G1755" s="87" t="s">
        <v>4031</v>
      </c>
      <c r="H1755" s="87" t="s">
        <v>112</v>
      </c>
      <c r="I1755" s="87" t="s">
        <v>132</v>
      </c>
      <c r="J1755" s="87" t="s">
        <v>558</v>
      </c>
      <c r="K1755" s="87" t="s">
        <v>849</v>
      </c>
      <c r="L1755" s="87" t="s">
        <v>549</v>
      </c>
      <c r="M1755" s="89">
        <v>121190</v>
      </c>
      <c r="N1755" s="89">
        <v>145306</v>
      </c>
      <c r="O1755" s="89">
        <v>114090</v>
      </c>
      <c r="P1755" s="90">
        <v>380586</v>
      </c>
      <c r="R1755" s="91"/>
    </row>
    <row r="1756" spans="1:18" ht="20.100000000000001" customHeight="1" x14ac:dyDescent="0.25">
      <c r="A1756" s="87" t="s">
        <v>549</v>
      </c>
      <c r="B1756" s="87" t="s">
        <v>4032</v>
      </c>
      <c r="C1756" s="88"/>
      <c r="D1756" s="88"/>
      <c r="E1756" s="88"/>
      <c r="F1756" s="88" t="s">
        <v>57</v>
      </c>
      <c r="G1756" s="87" t="s">
        <v>4033</v>
      </c>
      <c r="H1756" s="87" t="s">
        <v>549</v>
      </c>
      <c r="I1756" s="87" t="s">
        <v>132</v>
      </c>
      <c r="J1756" s="87" t="s">
        <v>558</v>
      </c>
      <c r="K1756" s="87" t="s">
        <v>849</v>
      </c>
      <c r="L1756" s="87" t="s">
        <v>549</v>
      </c>
      <c r="M1756" s="87" t="s">
        <v>2273</v>
      </c>
      <c r="N1756" s="87" t="s">
        <v>2273</v>
      </c>
      <c r="O1756" s="87" t="s">
        <v>2273</v>
      </c>
      <c r="P1756" s="95" t="s">
        <v>2273</v>
      </c>
      <c r="R1756" s="91"/>
    </row>
    <row r="1757" spans="1:18" ht="20.100000000000001" customHeight="1" x14ac:dyDescent="0.25">
      <c r="A1757" s="87">
        <v>5398</v>
      </c>
      <c r="B1757" s="87" t="s">
        <v>4034</v>
      </c>
      <c r="C1757" s="88"/>
      <c r="D1757" s="88"/>
      <c r="E1757" s="88" t="s">
        <v>601</v>
      </c>
      <c r="F1757" s="88" t="s">
        <v>57</v>
      </c>
      <c r="G1757" s="87" t="s">
        <v>4035</v>
      </c>
      <c r="H1757" s="87" t="s">
        <v>106</v>
      </c>
      <c r="I1757" s="87" t="s">
        <v>289</v>
      </c>
      <c r="J1757" s="87" t="s">
        <v>548</v>
      </c>
      <c r="K1757" s="87" t="s">
        <v>549</v>
      </c>
      <c r="L1757" s="87" t="s">
        <v>549</v>
      </c>
      <c r="M1757" s="89">
        <v>4738</v>
      </c>
      <c r="N1757" s="89">
        <v>7228</v>
      </c>
      <c r="O1757" s="89">
        <v>10662</v>
      </c>
      <c r="P1757" s="90">
        <v>22628</v>
      </c>
      <c r="R1757" s="91"/>
    </row>
    <row r="1758" spans="1:18" ht="20.100000000000001" customHeight="1" x14ac:dyDescent="0.25">
      <c r="A1758" s="87">
        <v>5235</v>
      </c>
      <c r="B1758" s="87" t="s">
        <v>4036</v>
      </c>
      <c r="C1758" s="88"/>
      <c r="D1758" s="88"/>
      <c r="E1758" s="88" t="s">
        <v>601</v>
      </c>
      <c r="F1758" s="88" t="s">
        <v>57</v>
      </c>
      <c r="G1758" s="87" t="s">
        <v>4037</v>
      </c>
      <c r="H1758" s="87" t="s">
        <v>106</v>
      </c>
      <c r="I1758" s="87" t="s">
        <v>289</v>
      </c>
      <c r="J1758" s="87" t="s">
        <v>605</v>
      </c>
      <c r="K1758" s="87" t="s">
        <v>549</v>
      </c>
      <c r="L1758" s="87" t="s">
        <v>549</v>
      </c>
      <c r="M1758" s="89">
        <v>224028</v>
      </c>
      <c r="N1758" s="89">
        <v>376780</v>
      </c>
      <c r="O1758" s="89">
        <v>625976</v>
      </c>
      <c r="P1758" s="90">
        <v>1226784</v>
      </c>
      <c r="R1758" s="91"/>
    </row>
    <row r="1759" spans="1:18" ht="20.100000000000001" customHeight="1" x14ac:dyDescent="0.25">
      <c r="A1759" s="87">
        <v>5224</v>
      </c>
      <c r="B1759" s="87" t="s">
        <v>4038</v>
      </c>
      <c r="C1759" s="88"/>
      <c r="D1759" s="88"/>
      <c r="E1759" s="88" t="s">
        <v>601</v>
      </c>
      <c r="F1759" s="88" t="s">
        <v>57</v>
      </c>
      <c r="G1759" s="87" t="s">
        <v>4039</v>
      </c>
      <c r="H1759" s="87" t="s">
        <v>106</v>
      </c>
      <c r="I1759" s="87" t="s">
        <v>289</v>
      </c>
      <c r="J1759" s="87" t="s">
        <v>605</v>
      </c>
      <c r="K1759" s="87" t="s">
        <v>549</v>
      </c>
      <c r="L1759" s="87" t="s">
        <v>549</v>
      </c>
      <c r="M1759" s="89">
        <v>208426</v>
      </c>
      <c r="N1759" s="89">
        <v>347510</v>
      </c>
      <c r="O1759" s="89">
        <v>618796</v>
      </c>
      <c r="P1759" s="90">
        <v>1174732</v>
      </c>
      <c r="R1759" s="91"/>
    </row>
    <row r="1760" spans="1:18" ht="20.100000000000001" customHeight="1" x14ac:dyDescent="0.25">
      <c r="A1760" s="87">
        <v>5230</v>
      </c>
      <c r="B1760" s="87" t="s">
        <v>4040</v>
      </c>
      <c r="C1760" s="88"/>
      <c r="D1760" s="88"/>
      <c r="E1760" s="88" t="s">
        <v>601</v>
      </c>
      <c r="F1760" s="88" t="s">
        <v>57</v>
      </c>
      <c r="G1760" s="87" t="s">
        <v>289</v>
      </c>
      <c r="H1760" s="87" t="s">
        <v>106</v>
      </c>
      <c r="I1760" s="87" t="s">
        <v>289</v>
      </c>
      <c r="J1760" s="87" t="s">
        <v>605</v>
      </c>
      <c r="K1760" s="87" t="s">
        <v>549</v>
      </c>
      <c r="L1760" s="87" t="s">
        <v>549</v>
      </c>
      <c r="M1760" s="89">
        <v>608488</v>
      </c>
      <c r="N1760" s="89">
        <v>1417912</v>
      </c>
      <c r="O1760" s="89">
        <v>1794160</v>
      </c>
      <c r="P1760" s="90">
        <v>3820560</v>
      </c>
      <c r="R1760" s="91"/>
    </row>
    <row r="1761" spans="1:18" ht="20.100000000000001" customHeight="1" x14ac:dyDescent="0.25">
      <c r="A1761" s="87">
        <v>7017</v>
      </c>
      <c r="B1761" s="87" t="s">
        <v>4041</v>
      </c>
      <c r="C1761" s="88"/>
      <c r="D1761" s="88"/>
      <c r="E1761" s="88"/>
      <c r="F1761" s="88" t="s">
        <v>57</v>
      </c>
      <c r="G1761" s="87" t="s">
        <v>4042</v>
      </c>
      <c r="H1761" s="87" t="s">
        <v>632</v>
      </c>
      <c r="I1761" s="87" t="s">
        <v>390</v>
      </c>
      <c r="J1761" s="87" t="s">
        <v>633</v>
      </c>
      <c r="K1761" s="87" t="s">
        <v>549</v>
      </c>
      <c r="L1761" s="87" t="s">
        <v>549</v>
      </c>
      <c r="M1761" s="89">
        <v>176396</v>
      </c>
      <c r="N1761" s="89">
        <v>308916</v>
      </c>
      <c r="O1761" s="89">
        <v>445648</v>
      </c>
      <c r="P1761" s="90">
        <v>930960</v>
      </c>
      <c r="R1761" s="91"/>
    </row>
    <row r="1762" spans="1:18" ht="20.100000000000001" customHeight="1" x14ac:dyDescent="0.25">
      <c r="A1762" s="87">
        <v>6832</v>
      </c>
      <c r="B1762" s="87" t="s">
        <v>4043</v>
      </c>
      <c r="C1762" s="88"/>
      <c r="D1762" s="88"/>
      <c r="E1762" s="88"/>
      <c r="F1762" s="88" t="s">
        <v>57</v>
      </c>
      <c r="G1762" s="87" t="s">
        <v>4044</v>
      </c>
      <c r="H1762" s="87" t="s">
        <v>632</v>
      </c>
      <c r="I1762" s="87" t="s">
        <v>390</v>
      </c>
      <c r="J1762" s="87" t="s">
        <v>633</v>
      </c>
      <c r="K1762" s="87" t="s">
        <v>549</v>
      </c>
      <c r="L1762" s="87" t="s">
        <v>549</v>
      </c>
      <c r="M1762" s="89">
        <v>47620</v>
      </c>
      <c r="N1762" s="89">
        <v>45070</v>
      </c>
      <c r="O1762" s="89">
        <v>126852</v>
      </c>
      <c r="P1762" s="90">
        <v>219542</v>
      </c>
      <c r="R1762" s="91"/>
    </row>
    <row r="1763" spans="1:18" ht="20.100000000000001" customHeight="1" x14ac:dyDescent="0.25">
      <c r="A1763" s="87">
        <v>7032</v>
      </c>
      <c r="B1763" s="87" t="s">
        <v>4045</v>
      </c>
      <c r="C1763" s="88"/>
      <c r="D1763" s="88"/>
      <c r="E1763" s="88"/>
      <c r="F1763" s="88" t="s">
        <v>57</v>
      </c>
      <c r="G1763" s="87" t="s">
        <v>4046</v>
      </c>
      <c r="H1763" s="87" t="s">
        <v>632</v>
      </c>
      <c r="I1763" s="87" t="s">
        <v>390</v>
      </c>
      <c r="J1763" s="87" t="s">
        <v>633</v>
      </c>
      <c r="K1763" s="87" t="s">
        <v>549</v>
      </c>
      <c r="L1763" s="87" t="s">
        <v>549</v>
      </c>
      <c r="M1763" s="89">
        <v>24076</v>
      </c>
      <c r="N1763" s="89">
        <v>29604</v>
      </c>
      <c r="O1763" s="89">
        <v>60466</v>
      </c>
      <c r="P1763" s="90">
        <v>114146</v>
      </c>
      <c r="R1763" s="91"/>
    </row>
    <row r="1764" spans="1:18" ht="20.100000000000001" customHeight="1" x14ac:dyDescent="0.25">
      <c r="A1764" s="87">
        <v>7039</v>
      </c>
      <c r="B1764" s="87" t="s">
        <v>4047</v>
      </c>
      <c r="C1764" s="88"/>
      <c r="D1764" s="88"/>
      <c r="E1764" s="88"/>
      <c r="F1764" s="88" t="s">
        <v>57</v>
      </c>
      <c r="G1764" s="87" t="s">
        <v>4048</v>
      </c>
      <c r="H1764" s="87" t="s">
        <v>632</v>
      </c>
      <c r="I1764" s="87" t="s">
        <v>390</v>
      </c>
      <c r="J1764" s="87" t="s">
        <v>633</v>
      </c>
      <c r="K1764" s="87" t="s">
        <v>549</v>
      </c>
      <c r="L1764" s="87" t="s">
        <v>549</v>
      </c>
      <c r="M1764" s="89">
        <v>33062</v>
      </c>
      <c r="N1764" s="89">
        <v>44014</v>
      </c>
      <c r="O1764" s="89">
        <v>99066</v>
      </c>
      <c r="P1764" s="90">
        <v>176142</v>
      </c>
      <c r="R1764" s="91"/>
    </row>
    <row r="1765" spans="1:18" ht="20.100000000000001" customHeight="1" x14ac:dyDescent="0.25">
      <c r="A1765" s="87">
        <v>6834</v>
      </c>
      <c r="B1765" s="87" t="s">
        <v>4049</v>
      </c>
      <c r="C1765" s="88"/>
      <c r="D1765" s="88"/>
      <c r="E1765" s="88"/>
      <c r="F1765" s="88" t="s">
        <v>57</v>
      </c>
      <c r="G1765" s="87" t="s">
        <v>4050</v>
      </c>
      <c r="H1765" s="87" t="s">
        <v>632</v>
      </c>
      <c r="I1765" s="87" t="s">
        <v>390</v>
      </c>
      <c r="J1765" s="87" t="s">
        <v>633</v>
      </c>
      <c r="K1765" s="87" t="s">
        <v>549</v>
      </c>
      <c r="L1765" s="87" t="s">
        <v>549</v>
      </c>
      <c r="M1765" s="89">
        <v>5077174</v>
      </c>
      <c r="N1765" s="89">
        <v>2470580</v>
      </c>
      <c r="O1765" s="89">
        <v>84354</v>
      </c>
      <c r="P1765" s="90">
        <v>7632108</v>
      </c>
      <c r="R1765" s="91"/>
    </row>
    <row r="1766" spans="1:18" ht="20.100000000000001" customHeight="1" x14ac:dyDescent="0.25">
      <c r="A1766" s="87">
        <v>6833</v>
      </c>
      <c r="B1766" s="87" t="s">
        <v>4051</v>
      </c>
      <c r="C1766" s="88"/>
      <c r="D1766" s="88"/>
      <c r="E1766" s="88"/>
      <c r="F1766" s="88" t="s">
        <v>57</v>
      </c>
      <c r="G1766" s="87" t="s">
        <v>4052</v>
      </c>
      <c r="H1766" s="87" t="s">
        <v>632</v>
      </c>
      <c r="I1766" s="87" t="s">
        <v>390</v>
      </c>
      <c r="J1766" s="87" t="s">
        <v>633</v>
      </c>
      <c r="K1766" s="87" t="s">
        <v>549</v>
      </c>
      <c r="L1766" s="87" t="s">
        <v>549</v>
      </c>
      <c r="M1766" s="89">
        <v>141360</v>
      </c>
      <c r="N1766" s="89">
        <v>160420</v>
      </c>
      <c r="O1766" s="89">
        <v>268080</v>
      </c>
      <c r="P1766" s="90">
        <v>569860</v>
      </c>
      <c r="R1766" s="91"/>
    </row>
    <row r="1767" spans="1:18" ht="20.100000000000001" customHeight="1" x14ac:dyDescent="0.25">
      <c r="A1767" s="87">
        <v>3109</v>
      </c>
      <c r="B1767" s="87" t="s">
        <v>4053</v>
      </c>
      <c r="C1767" s="88"/>
      <c r="D1767" s="88"/>
      <c r="E1767" s="88"/>
      <c r="F1767" s="88" t="s">
        <v>57</v>
      </c>
      <c r="G1767" s="87" t="s">
        <v>4054</v>
      </c>
      <c r="H1767" s="87" t="s">
        <v>106</v>
      </c>
      <c r="I1767" s="87" t="s">
        <v>341</v>
      </c>
      <c r="J1767" s="87" t="s">
        <v>696</v>
      </c>
      <c r="K1767" s="87" t="s">
        <v>549</v>
      </c>
      <c r="L1767" s="87" t="s">
        <v>549</v>
      </c>
      <c r="M1767" s="89">
        <v>1668</v>
      </c>
      <c r="N1767" s="89">
        <v>3174</v>
      </c>
      <c r="O1767" s="89">
        <v>1584</v>
      </c>
      <c r="P1767" s="90">
        <v>6426</v>
      </c>
      <c r="R1767" s="91"/>
    </row>
    <row r="1768" spans="1:18" ht="20.100000000000001" customHeight="1" x14ac:dyDescent="0.25">
      <c r="A1768" s="87">
        <v>3118</v>
      </c>
      <c r="B1768" s="87" t="s">
        <v>4055</v>
      </c>
      <c r="C1768" s="88"/>
      <c r="D1768" s="88"/>
      <c r="E1768" s="88"/>
      <c r="F1768" s="88" t="s">
        <v>57</v>
      </c>
      <c r="G1768" s="87" t="s">
        <v>4056</v>
      </c>
      <c r="H1768" s="87" t="s">
        <v>106</v>
      </c>
      <c r="I1768" s="87" t="s">
        <v>341</v>
      </c>
      <c r="J1768" s="87" t="s">
        <v>696</v>
      </c>
      <c r="K1768" s="87" t="s">
        <v>549</v>
      </c>
      <c r="L1768" s="87" t="s">
        <v>549</v>
      </c>
      <c r="M1768" s="89">
        <v>32882</v>
      </c>
      <c r="N1768" s="89">
        <v>52696</v>
      </c>
      <c r="O1768" s="89">
        <v>59770</v>
      </c>
      <c r="P1768" s="90">
        <v>145348</v>
      </c>
      <c r="R1768" s="91"/>
    </row>
    <row r="1769" spans="1:18" ht="20.100000000000001" customHeight="1" x14ac:dyDescent="0.25">
      <c r="A1769" s="87">
        <v>8359</v>
      </c>
      <c r="B1769" s="87" t="s">
        <v>4057</v>
      </c>
      <c r="C1769" s="88"/>
      <c r="D1769" s="88" t="s">
        <v>66</v>
      </c>
      <c r="E1769" s="88"/>
      <c r="F1769" s="88"/>
      <c r="G1769" s="87" t="s">
        <v>4058</v>
      </c>
      <c r="H1769" s="87" t="s">
        <v>653</v>
      </c>
      <c r="I1769" s="87" t="s">
        <v>261</v>
      </c>
      <c r="J1769" s="87" t="s">
        <v>558</v>
      </c>
      <c r="K1769" s="87" t="s">
        <v>889</v>
      </c>
      <c r="L1769" s="87" t="s">
        <v>549</v>
      </c>
      <c r="M1769" s="89">
        <v>198712</v>
      </c>
      <c r="N1769" s="89">
        <v>305780</v>
      </c>
      <c r="O1769" s="89">
        <v>94642</v>
      </c>
      <c r="P1769" s="90">
        <v>599134</v>
      </c>
      <c r="R1769" s="91"/>
    </row>
    <row r="1770" spans="1:18" ht="20.100000000000001" customHeight="1" x14ac:dyDescent="0.25">
      <c r="A1770" s="87">
        <v>8544</v>
      </c>
      <c r="B1770" s="87" t="s">
        <v>4059</v>
      </c>
      <c r="C1770" s="88"/>
      <c r="D1770" s="88" t="s">
        <v>66</v>
      </c>
      <c r="E1770" s="88"/>
      <c r="F1770" s="88"/>
      <c r="G1770" s="87" t="s">
        <v>4060</v>
      </c>
      <c r="H1770" s="87" t="s">
        <v>653</v>
      </c>
      <c r="I1770" s="87" t="s">
        <v>261</v>
      </c>
      <c r="J1770" s="87" t="s">
        <v>558</v>
      </c>
      <c r="K1770" s="87" t="s">
        <v>889</v>
      </c>
      <c r="L1770" s="87" t="s">
        <v>549</v>
      </c>
      <c r="M1770" s="89">
        <v>33856</v>
      </c>
      <c r="N1770" s="89">
        <v>24214</v>
      </c>
      <c r="O1770" s="89">
        <v>7190</v>
      </c>
      <c r="P1770" s="90">
        <v>65260</v>
      </c>
      <c r="R1770" s="91"/>
    </row>
    <row r="1771" spans="1:18" ht="20.100000000000001" customHeight="1" x14ac:dyDescent="0.25">
      <c r="A1771" s="87">
        <v>8583</v>
      </c>
      <c r="B1771" s="87" t="s">
        <v>4061</v>
      </c>
      <c r="C1771" s="88"/>
      <c r="D1771" s="88" t="s">
        <v>66</v>
      </c>
      <c r="E1771" s="88"/>
      <c r="F1771" s="88"/>
      <c r="G1771" s="87" t="s">
        <v>4062</v>
      </c>
      <c r="H1771" s="87" t="s">
        <v>653</v>
      </c>
      <c r="I1771" s="87" t="s">
        <v>261</v>
      </c>
      <c r="J1771" s="87" t="s">
        <v>558</v>
      </c>
      <c r="K1771" s="87" t="s">
        <v>889</v>
      </c>
      <c r="L1771" s="87" t="s">
        <v>549</v>
      </c>
      <c r="M1771" s="89">
        <v>115156</v>
      </c>
      <c r="N1771" s="89">
        <v>100232</v>
      </c>
      <c r="O1771" s="89">
        <v>86734</v>
      </c>
      <c r="P1771" s="90">
        <v>302122</v>
      </c>
      <c r="R1771" s="91"/>
    </row>
    <row r="1772" spans="1:18" ht="20.100000000000001" customHeight="1" x14ac:dyDescent="0.25">
      <c r="A1772" s="87">
        <v>8360</v>
      </c>
      <c r="B1772" s="87" t="s">
        <v>4063</v>
      </c>
      <c r="C1772" s="88"/>
      <c r="D1772" s="88" t="s">
        <v>66</v>
      </c>
      <c r="E1772" s="88"/>
      <c r="F1772" s="88"/>
      <c r="G1772" s="87" t="s">
        <v>4064</v>
      </c>
      <c r="H1772" s="87" t="s">
        <v>653</v>
      </c>
      <c r="I1772" s="87" t="s">
        <v>261</v>
      </c>
      <c r="J1772" s="87" t="s">
        <v>558</v>
      </c>
      <c r="K1772" s="87" t="s">
        <v>889</v>
      </c>
      <c r="L1772" s="87" t="s">
        <v>549</v>
      </c>
      <c r="M1772" s="89">
        <v>77420</v>
      </c>
      <c r="N1772" s="89">
        <v>87914</v>
      </c>
      <c r="O1772" s="89">
        <v>21164</v>
      </c>
      <c r="P1772" s="90">
        <v>186498</v>
      </c>
      <c r="R1772" s="91"/>
    </row>
    <row r="1773" spans="1:18" ht="20.100000000000001" customHeight="1" x14ac:dyDescent="0.25">
      <c r="A1773" s="87">
        <v>8546</v>
      </c>
      <c r="B1773" s="87" t="s">
        <v>4065</v>
      </c>
      <c r="C1773" s="88"/>
      <c r="D1773" s="88" t="s">
        <v>66</v>
      </c>
      <c r="E1773" s="88"/>
      <c r="F1773" s="88"/>
      <c r="G1773" s="87" t="s">
        <v>4066</v>
      </c>
      <c r="H1773" s="87" t="s">
        <v>653</v>
      </c>
      <c r="I1773" s="87" t="s">
        <v>261</v>
      </c>
      <c r="J1773" s="87" t="s">
        <v>558</v>
      </c>
      <c r="K1773" s="87" t="s">
        <v>889</v>
      </c>
      <c r="L1773" s="87" t="s">
        <v>549</v>
      </c>
      <c r="M1773" s="89">
        <v>83860</v>
      </c>
      <c r="N1773" s="89">
        <v>70724</v>
      </c>
      <c r="O1773" s="89">
        <v>16892</v>
      </c>
      <c r="P1773" s="90">
        <v>171476</v>
      </c>
      <c r="R1773" s="91"/>
    </row>
    <row r="1774" spans="1:18" ht="20.100000000000001" customHeight="1" x14ac:dyDescent="0.25">
      <c r="A1774" s="87">
        <v>8539</v>
      </c>
      <c r="B1774" s="87" t="s">
        <v>4067</v>
      </c>
      <c r="C1774" s="88"/>
      <c r="D1774" s="88" t="s">
        <v>66</v>
      </c>
      <c r="E1774" s="88"/>
      <c r="F1774" s="88"/>
      <c r="G1774" s="87" t="s">
        <v>4068</v>
      </c>
      <c r="H1774" s="87" t="s">
        <v>653</v>
      </c>
      <c r="I1774" s="87" t="s">
        <v>261</v>
      </c>
      <c r="J1774" s="87" t="s">
        <v>558</v>
      </c>
      <c r="K1774" s="87" t="s">
        <v>889</v>
      </c>
      <c r="L1774" s="87" t="s">
        <v>549</v>
      </c>
      <c r="M1774" s="89">
        <v>85320</v>
      </c>
      <c r="N1774" s="89">
        <v>81190</v>
      </c>
      <c r="O1774" s="89">
        <v>93388</v>
      </c>
      <c r="P1774" s="90">
        <v>259898</v>
      </c>
      <c r="R1774" s="91"/>
    </row>
    <row r="1775" spans="1:18" ht="20.100000000000001" customHeight="1" x14ac:dyDescent="0.25">
      <c r="A1775" s="87">
        <v>8528</v>
      </c>
      <c r="B1775" s="87" t="s">
        <v>4069</v>
      </c>
      <c r="C1775" s="88"/>
      <c r="D1775" s="88" t="s">
        <v>66</v>
      </c>
      <c r="E1775" s="88"/>
      <c r="F1775" s="88"/>
      <c r="G1775" s="87" t="s">
        <v>4070</v>
      </c>
      <c r="H1775" s="87" t="s">
        <v>653</v>
      </c>
      <c r="I1775" s="87" t="s">
        <v>261</v>
      </c>
      <c r="J1775" s="87" t="s">
        <v>558</v>
      </c>
      <c r="K1775" s="87" t="s">
        <v>889</v>
      </c>
      <c r="L1775" s="87" t="s">
        <v>549</v>
      </c>
      <c r="M1775" s="89">
        <v>97132</v>
      </c>
      <c r="N1775" s="89">
        <v>123168</v>
      </c>
      <c r="O1775" s="89">
        <v>38938</v>
      </c>
      <c r="P1775" s="90">
        <v>259238</v>
      </c>
      <c r="R1775" s="91"/>
    </row>
    <row r="1776" spans="1:18" ht="20.100000000000001" customHeight="1" x14ac:dyDescent="0.25">
      <c r="A1776" s="87">
        <v>8309</v>
      </c>
      <c r="B1776" s="87" t="s">
        <v>4071</v>
      </c>
      <c r="C1776" s="88"/>
      <c r="D1776" s="88" t="s">
        <v>66</v>
      </c>
      <c r="E1776" s="88"/>
      <c r="F1776" s="88"/>
      <c r="G1776" s="87" t="s">
        <v>4072</v>
      </c>
      <c r="H1776" s="87" t="s">
        <v>653</v>
      </c>
      <c r="I1776" s="87" t="s">
        <v>261</v>
      </c>
      <c r="J1776" s="87" t="s">
        <v>558</v>
      </c>
      <c r="K1776" s="87" t="s">
        <v>889</v>
      </c>
      <c r="L1776" s="87" t="s">
        <v>549</v>
      </c>
      <c r="M1776" s="89">
        <v>174758</v>
      </c>
      <c r="N1776" s="89">
        <v>120296</v>
      </c>
      <c r="O1776" s="89">
        <v>112112</v>
      </c>
      <c r="P1776" s="90">
        <v>407166</v>
      </c>
      <c r="R1776" s="91"/>
    </row>
    <row r="1777" spans="1:18" ht="20.100000000000001" customHeight="1" x14ac:dyDescent="0.25">
      <c r="A1777" s="87">
        <v>8540</v>
      </c>
      <c r="B1777" s="87" t="s">
        <v>4073</v>
      </c>
      <c r="C1777" s="88"/>
      <c r="D1777" s="88" t="s">
        <v>66</v>
      </c>
      <c r="E1777" s="88"/>
      <c r="F1777" s="88"/>
      <c r="G1777" s="87" t="s">
        <v>4074</v>
      </c>
      <c r="H1777" s="87" t="s">
        <v>653</v>
      </c>
      <c r="I1777" s="87" t="s">
        <v>261</v>
      </c>
      <c r="J1777" s="87" t="s">
        <v>558</v>
      </c>
      <c r="K1777" s="87" t="s">
        <v>889</v>
      </c>
      <c r="L1777" s="87" t="s">
        <v>549</v>
      </c>
      <c r="M1777" s="89">
        <v>2288</v>
      </c>
      <c r="N1777" s="89">
        <v>3020</v>
      </c>
      <c r="O1777" s="89">
        <v>840</v>
      </c>
      <c r="P1777" s="90">
        <v>6148</v>
      </c>
      <c r="R1777" s="91"/>
    </row>
    <row r="1778" spans="1:18" ht="20.100000000000001" customHeight="1" x14ac:dyDescent="0.25">
      <c r="A1778" s="87">
        <v>8548</v>
      </c>
      <c r="B1778" s="87" t="s">
        <v>4075</v>
      </c>
      <c r="C1778" s="88"/>
      <c r="D1778" s="88" t="s">
        <v>66</v>
      </c>
      <c r="E1778" s="88"/>
      <c r="F1778" s="88"/>
      <c r="G1778" s="87" t="s">
        <v>4076</v>
      </c>
      <c r="H1778" s="87" t="s">
        <v>653</v>
      </c>
      <c r="I1778" s="87" t="s">
        <v>261</v>
      </c>
      <c r="J1778" s="87" t="s">
        <v>558</v>
      </c>
      <c r="K1778" s="87" t="s">
        <v>889</v>
      </c>
      <c r="L1778" s="87" t="s">
        <v>549</v>
      </c>
      <c r="M1778" s="89">
        <v>100466</v>
      </c>
      <c r="N1778" s="89">
        <v>121962</v>
      </c>
      <c r="O1778" s="89">
        <v>49254</v>
      </c>
      <c r="P1778" s="90">
        <v>271682</v>
      </c>
      <c r="R1778" s="91"/>
    </row>
    <row r="1779" spans="1:18" ht="20.100000000000001" customHeight="1" x14ac:dyDescent="0.25">
      <c r="A1779" s="87">
        <v>8541</v>
      </c>
      <c r="B1779" s="87" t="s">
        <v>4077</v>
      </c>
      <c r="C1779" s="88"/>
      <c r="D1779" s="88" t="s">
        <v>66</v>
      </c>
      <c r="E1779" s="88"/>
      <c r="F1779" s="88"/>
      <c r="G1779" s="87" t="s">
        <v>4078</v>
      </c>
      <c r="H1779" s="87" t="s">
        <v>653</v>
      </c>
      <c r="I1779" s="87" t="s">
        <v>261</v>
      </c>
      <c r="J1779" s="87" t="s">
        <v>558</v>
      </c>
      <c r="K1779" s="87" t="s">
        <v>889</v>
      </c>
      <c r="L1779" s="87" t="s">
        <v>549</v>
      </c>
      <c r="M1779" s="89">
        <v>22400</v>
      </c>
      <c r="N1779" s="89">
        <v>10714</v>
      </c>
      <c r="O1779" s="89">
        <v>214</v>
      </c>
      <c r="P1779" s="90">
        <v>33328</v>
      </c>
      <c r="R1779" s="91"/>
    </row>
    <row r="1780" spans="1:18" ht="20.100000000000001" customHeight="1" x14ac:dyDescent="0.25">
      <c r="A1780" s="87">
        <v>8358</v>
      </c>
      <c r="B1780" s="87" t="s">
        <v>4079</v>
      </c>
      <c r="C1780" s="88"/>
      <c r="D1780" s="88" t="s">
        <v>66</v>
      </c>
      <c r="E1780" s="88"/>
      <c r="F1780" s="88"/>
      <c r="G1780" s="87" t="s">
        <v>4080</v>
      </c>
      <c r="H1780" s="87" t="s">
        <v>653</v>
      </c>
      <c r="I1780" s="87" t="s">
        <v>261</v>
      </c>
      <c r="J1780" s="87" t="s">
        <v>558</v>
      </c>
      <c r="K1780" s="87" t="s">
        <v>889</v>
      </c>
      <c r="L1780" s="87" t="s">
        <v>549</v>
      </c>
      <c r="M1780" s="89">
        <v>95284</v>
      </c>
      <c r="N1780" s="89">
        <v>133456</v>
      </c>
      <c r="O1780" s="89">
        <v>52710</v>
      </c>
      <c r="P1780" s="90">
        <v>281450</v>
      </c>
      <c r="R1780" s="91"/>
    </row>
    <row r="1781" spans="1:18" ht="20.100000000000001" customHeight="1" x14ac:dyDescent="0.25">
      <c r="A1781" s="87">
        <v>8355</v>
      </c>
      <c r="B1781" s="87" t="s">
        <v>4081</v>
      </c>
      <c r="C1781" s="88"/>
      <c r="D1781" s="88" t="s">
        <v>66</v>
      </c>
      <c r="E1781" s="88"/>
      <c r="F1781" s="88"/>
      <c r="G1781" s="87" t="s">
        <v>4082</v>
      </c>
      <c r="H1781" s="87" t="s">
        <v>653</v>
      </c>
      <c r="I1781" s="87" t="s">
        <v>261</v>
      </c>
      <c r="J1781" s="87" t="s">
        <v>558</v>
      </c>
      <c r="K1781" s="87" t="s">
        <v>889</v>
      </c>
      <c r="L1781" s="87" t="s">
        <v>549</v>
      </c>
      <c r="M1781" s="89">
        <v>125068</v>
      </c>
      <c r="N1781" s="89">
        <v>147894</v>
      </c>
      <c r="O1781" s="89">
        <v>82004</v>
      </c>
      <c r="P1781" s="90">
        <v>354966</v>
      </c>
      <c r="R1781" s="91"/>
    </row>
    <row r="1782" spans="1:18" ht="20.100000000000001" customHeight="1" x14ac:dyDescent="0.25">
      <c r="A1782" s="87">
        <v>8543</v>
      </c>
      <c r="B1782" s="87" t="s">
        <v>4083</v>
      </c>
      <c r="C1782" s="88"/>
      <c r="D1782" s="88" t="s">
        <v>66</v>
      </c>
      <c r="E1782" s="88"/>
      <c r="F1782" s="88"/>
      <c r="G1782" s="87" t="s">
        <v>4084</v>
      </c>
      <c r="H1782" s="87" t="s">
        <v>653</v>
      </c>
      <c r="I1782" s="87" t="s">
        <v>261</v>
      </c>
      <c r="J1782" s="87" t="s">
        <v>558</v>
      </c>
      <c r="K1782" s="87" t="s">
        <v>889</v>
      </c>
      <c r="L1782" s="87" t="s">
        <v>549</v>
      </c>
      <c r="M1782" s="89">
        <v>12996</v>
      </c>
      <c r="N1782" s="89">
        <v>11798</v>
      </c>
      <c r="O1782" s="89">
        <v>564</v>
      </c>
      <c r="P1782" s="90">
        <v>25358</v>
      </c>
      <c r="R1782" s="91"/>
    </row>
    <row r="1783" spans="1:18" ht="20.100000000000001" customHeight="1" x14ac:dyDescent="0.25">
      <c r="A1783" s="87">
        <v>8584</v>
      </c>
      <c r="B1783" s="87" t="s">
        <v>4085</v>
      </c>
      <c r="C1783" s="88"/>
      <c r="D1783" s="88" t="s">
        <v>66</v>
      </c>
      <c r="E1783" s="88"/>
      <c r="F1783" s="88"/>
      <c r="G1783" s="87" t="s">
        <v>4086</v>
      </c>
      <c r="H1783" s="87" t="s">
        <v>653</v>
      </c>
      <c r="I1783" s="87" t="s">
        <v>261</v>
      </c>
      <c r="J1783" s="87" t="s">
        <v>558</v>
      </c>
      <c r="K1783" s="87" t="s">
        <v>889</v>
      </c>
      <c r="L1783" s="87" t="s">
        <v>549</v>
      </c>
      <c r="M1783" s="89">
        <v>176979.41641104294</v>
      </c>
      <c r="N1783" s="89">
        <v>261246.28872699387</v>
      </c>
      <c r="O1783" s="89">
        <v>101252.08780674846</v>
      </c>
      <c r="P1783" s="90">
        <v>539477.79294478521</v>
      </c>
      <c r="R1783" s="91"/>
    </row>
    <row r="1784" spans="1:18" ht="20.100000000000001" customHeight="1" x14ac:dyDescent="0.25">
      <c r="A1784" s="87">
        <v>8591</v>
      </c>
      <c r="B1784" s="87" t="s">
        <v>4087</v>
      </c>
      <c r="C1784" s="88"/>
      <c r="D1784" s="88" t="s">
        <v>66</v>
      </c>
      <c r="E1784" s="88"/>
      <c r="F1784" s="88"/>
      <c r="G1784" s="87" t="s">
        <v>4088</v>
      </c>
      <c r="H1784" s="87" t="s">
        <v>653</v>
      </c>
      <c r="I1784" s="87" t="s">
        <v>261</v>
      </c>
      <c r="J1784" s="87" t="s">
        <v>703</v>
      </c>
      <c r="K1784" s="87" t="s">
        <v>889</v>
      </c>
      <c r="L1784" s="87" t="s">
        <v>549</v>
      </c>
      <c r="M1784" s="89">
        <v>833556.58358895709</v>
      </c>
      <c r="N1784" s="89">
        <v>1230445.7112730062</v>
      </c>
      <c r="O1784" s="89">
        <v>476887.91219325154</v>
      </c>
      <c r="P1784" s="90">
        <v>2540890.2070552148</v>
      </c>
      <c r="R1784" s="91"/>
    </row>
    <row r="1785" spans="1:18" ht="20.100000000000001" customHeight="1" x14ac:dyDescent="0.25">
      <c r="A1785" s="87">
        <v>1141</v>
      </c>
      <c r="B1785" s="87" t="s">
        <v>4089</v>
      </c>
      <c r="C1785" s="88" t="s">
        <v>20</v>
      </c>
      <c r="D1785" s="88"/>
      <c r="E1785" s="88"/>
      <c r="F1785" s="88"/>
      <c r="G1785" s="87" t="s">
        <v>4090</v>
      </c>
      <c r="H1785" s="87" t="s">
        <v>137</v>
      </c>
      <c r="I1785" s="87" t="s">
        <v>158</v>
      </c>
      <c r="J1785" s="87" t="s">
        <v>623</v>
      </c>
      <c r="K1785" s="87" t="s">
        <v>137</v>
      </c>
      <c r="L1785" s="87" t="s">
        <v>549</v>
      </c>
      <c r="M1785" s="89">
        <v>24120</v>
      </c>
      <c r="N1785" s="89">
        <v>25552</v>
      </c>
      <c r="O1785" s="89">
        <v>0</v>
      </c>
      <c r="P1785" s="90">
        <v>49672</v>
      </c>
      <c r="R1785" s="91"/>
    </row>
    <row r="1786" spans="1:18" ht="20.100000000000001" customHeight="1" x14ac:dyDescent="0.25">
      <c r="A1786" s="87">
        <v>1018</v>
      </c>
      <c r="B1786" s="87" t="s">
        <v>4091</v>
      </c>
      <c r="C1786" s="88" t="s">
        <v>20</v>
      </c>
      <c r="D1786" s="88"/>
      <c r="E1786" s="88"/>
      <c r="F1786" s="88"/>
      <c r="G1786" s="87" t="s">
        <v>4092</v>
      </c>
      <c r="H1786" s="87" t="s">
        <v>137</v>
      </c>
      <c r="I1786" s="87" t="s">
        <v>158</v>
      </c>
      <c r="J1786" s="87" t="s">
        <v>623</v>
      </c>
      <c r="K1786" s="87" t="s">
        <v>137</v>
      </c>
      <c r="L1786" s="87" t="s">
        <v>549</v>
      </c>
      <c r="M1786" s="89">
        <v>24776</v>
      </c>
      <c r="N1786" s="89">
        <v>26466</v>
      </c>
      <c r="O1786" s="89">
        <v>58</v>
      </c>
      <c r="P1786" s="90">
        <v>51300</v>
      </c>
      <c r="R1786" s="91"/>
    </row>
    <row r="1787" spans="1:18" ht="20.100000000000001" customHeight="1" x14ac:dyDescent="0.25">
      <c r="A1787" s="87">
        <v>1216</v>
      </c>
      <c r="B1787" s="87" t="s">
        <v>4093</v>
      </c>
      <c r="C1787" s="88" t="s">
        <v>20</v>
      </c>
      <c r="D1787" s="88"/>
      <c r="E1787" s="88"/>
      <c r="F1787" s="88"/>
      <c r="G1787" s="87" t="s">
        <v>158</v>
      </c>
      <c r="H1787" s="87" t="s">
        <v>137</v>
      </c>
      <c r="I1787" s="87" t="s">
        <v>158</v>
      </c>
      <c r="J1787" s="87" t="s">
        <v>623</v>
      </c>
      <c r="K1787" s="87" t="s">
        <v>137</v>
      </c>
      <c r="L1787" s="87" t="s">
        <v>549</v>
      </c>
      <c r="M1787" s="89">
        <v>281132</v>
      </c>
      <c r="N1787" s="89">
        <v>535674</v>
      </c>
      <c r="O1787" s="89">
        <v>651072</v>
      </c>
      <c r="P1787" s="90">
        <v>1467878</v>
      </c>
      <c r="R1787" s="91"/>
    </row>
    <row r="1788" spans="1:18" ht="20.100000000000001" customHeight="1" x14ac:dyDescent="0.25">
      <c r="A1788" s="87">
        <v>6927</v>
      </c>
      <c r="B1788" s="87" t="s">
        <v>4094</v>
      </c>
      <c r="C1788" s="88" t="s">
        <v>20</v>
      </c>
      <c r="D1788" s="88"/>
      <c r="E1788" s="88"/>
      <c r="F1788" s="88"/>
      <c r="G1788" s="87" t="s">
        <v>4095</v>
      </c>
      <c r="H1788" s="87" t="s">
        <v>84</v>
      </c>
      <c r="I1788" s="87" t="s">
        <v>103</v>
      </c>
      <c r="J1788" s="87" t="s">
        <v>633</v>
      </c>
      <c r="K1788" s="87" t="s">
        <v>549</v>
      </c>
      <c r="L1788" s="87" t="s">
        <v>638</v>
      </c>
      <c r="M1788" s="89">
        <v>73986</v>
      </c>
      <c r="N1788" s="89">
        <v>92010</v>
      </c>
      <c r="O1788" s="89">
        <v>148990</v>
      </c>
      <c r="P1788" s="90">
        <v>314986</v>
      </c>
      <c r="R1788" s="91"/>
    </row>
    <row r="1789" spans="1:18" ht="20.100000000000001" customHeight="1" x14ac:dyDescent="0.25">
      <c r="A1789" s="87">
        <v>7400</v>
      </c>
      <c r="B1789" s="87" t="s">
        <v>4096</v>
      </c>
      <c r="C1789" s="88" t="s">
        <v>20</v>
      </c>
      <c r="D1789" s="88"/>
      <c r="E1789" s="88"/>
      <c r="F1789" s="88"/>
      <c r="G1789" s="87" t="s">
        <v>4097</v>
      </c>
      <c r="H1789" s="87" t="s">
        <v>84</v>
      </c>
      <c r="I1789" s="87" t="s">
        <v>4098</v>
      </c>
      <c r="J1789" s="87" t="s">
        <v>949</v>
      </c>
      <c r="K1789" s="87" t="s">
        <v>549</v>
      </c>
      <c r="L1789" s="87" t="s">
        <v>638</v>
      </c>
      <c r="M1789" s="89">
        <v>199730</v>
      </c>
      <c r="N1789" s="89">
        <v>307402</v>
      </c>
      <c r="O1789" s="89">
        <v>267088</v>
      </c>
      <c r="P1789" s="90">
        <v>774220</v>
      </c>
      <c r="R1789" s="91"/>
    </row>
    <row r="1790" spans="1:18" ht="20.100000000000001" customHeight="1" x14ac:dyDescent="0.25">
      <c r="A1790" s="87">
        <v>6914</v>
      </c>
      <c r="B1790" s="87" t="s">
        <v>4099</v>
      </c>
      <c r="C1790" s="88" t="s">
        <v>20</v>
      </c>
      <c r="D1790" s="88"/>
      <c r="E1790" s="88"/>
      <c r="F1790" s="88"/>
      <c r="G1790" s="87" t="s">
        <v>4100</v>
      </c>
      <c r="H1790" s="87" t="s">
        <v>84</v>
      </c>
      <c r="I1790" s="87" t="s">
        <v>4098</v>
      </c>
      <c r="J1790" s="87" t="s">
        <v>944</v>
      </c>
      <c r="K1790" s="87" t="s">
        <v>549</v>
      </c>
      <c r="L1790" s="87" t="s">
        <v>638</v>
      </c>
      <c r="M1790" s="89">
        <v>593810</v>
      </c>
      <c r="N1790" s="89">
        <v>795420</v>
      </c>
      <c r="O1790" s="89">
        <v>673954</v>
      </c>
      <c r="P1790" s="90">
        <v>2063184</v>
      </c>
      <c r="R1790" s="91"/>
    </row>
    <row r="1791" spans="1:18" ht="20.100000000000001" customHeight="1" x14ac:dyDescent="0.25">
      <c r="A1791" s="87">
        <v>6919</v>
      </c>
      <c r="B1791" s="87" t="s">
        <v>4101</v>
      </c>
      <c r="C1791" s="88" t="s">
        <v>20</v>
      </c>
      <c r="D1791" s="88"/>
      <c r="E1791" s="88"/>
      <c r="F1791" s="88"/>
      <c r="G1791" s="87" t="s">
        <v>4102</v>
      </c>
      <c r="H1791" s="87" t="s">
        <v>84</v>
      </c>
      <c r="I1791" s="87" t="s">
        <v>4098</v>
      </c>
      <c r="J1791" s="87" t="s">
        <v>944</v>
      </c>
      <c r="K1791" s="87" t="s">
        <v>549</v>
      </c>
      <c r="L1791" s="87" t="s">
        <v>638</v>
      </c>
      <c r="M1791" s="89">
        <v>664822</v>
      </c>
      <c r="N1791" s="89">
        <v>772840</v>
      </c>
      <c r="O1791" s="89">
        <v>920552</v>
      </c>
      <c r="P1791" s="90">
        <v>2358214</v>
      </c>
      <c r="R1791" s="91"/>
    </row>
    <row r="1792" spans="1:18" ht="20.100000000000001" customHeight="1" x14ac:dyDescent="0.25">
      <c r="A1792" s="87">
        <v>7402</v>
      </c>
      <c r="B1792" s="87" t="s">
        <v>4103</v>
      </c>
      <c r="C1792" s="88" t="s">
        <v>20</v>
      </c>
      <c r="D1792" s="88"/>
      <c r="E1792" s="88"/>
      <c r="F1792" s="88"/>
      <c r="G1792" s="87" t="s">
        <v>4104</v>
      </c>
      <c r="H1792" s="87" t="s">
        <v>84</v>
      </c>
      <c r="I1792" s="87" t="s">
        <v>4098</v>
      </c>
      <c r="J1792" s="87" t="s">
        <v>944</v>
      </c>
      <c r="K1792" s="87" t="s">
        <v>549</v>
      </c>
      <c r="L1792" s="87" t="s">
        <v>638</v>
      </c>
      <c r="M1792" s="89">
        <v>66864</v>
      </c>
      <c r="N1792" s="89">
        <v>88786</v>
      </c>
      <c r="O1792" s="89">
        <v>130970</v>
      </c>
      <c r="P1792" s="90">
        <v>286620</v>
      </c>
      <c r="R1792" s="91"/>
    </row>
    <row r="1793" spans="1:18" ht="20.100000000000001" customHeight="1" x14ac:dyDescent="0.25">
      <c r="A1793" s="87">
        <v>7403</v>
      </c>
      <c r="B1793" s="87" t="s">
        <v>4105</v>
      </c>
      <c r="C1793" s="88" t="s">
        <v>20</v>
      </c>
      <c r="D1793" s="88"/>
      <c r="E1793" s="88"/>
      <c r="F1793" s="88"/>
      <c r="G1793" s="87" t="s">
        <v>4106</v>
      </c>
      <c r="H1793" s="87" t="s">
        <v>84</v>
      </c>
      <c r="I1793" s="87" t="s">
        <v>4098</v>
      </c>
      <c r="J1793" s="87" t="s">
        <v>944</v>
      </c>
      <c r="K1793" s="87" t="s">
        <v>549</v>
      </c>
      <c r="L1793" s="87" t="s">
        <v>638</v>
      </c>
      <c r="M1793" s="89">
        <v>51524</v>
      </c>
      <c r="N1793" s="89">
        <v>69272</v>
      </c>
      <c r="O1793" s="89">
        <v>89700</v>
      </c>
      <c r="P1793" s="90">
        <v>210496</v>
      </c>
      <c r="R1793" s="91"/>
    </row>
    <row r="1794" spans="1:18" ht="20.100000000000001" customHeight="1" x14ac:dyDescent="0.25">
      <c r="A1794" s="87">
        <v>6973</v>
      </c>
      <c r="B1794" s="87" t="s">
        <v>4107</v>
      </c>
      <c r="C1794" s="88" t="s">
        <v>20</v>
      </c>
      <c r="D1794" s="88"/>
      <c r="E1794" s="88"/>
      <c r="F1794" s="88"/>
      <c r="G1794" s="87" t="s">
        <v>4108</v>
      </c>
      <c r="H1794" s="87" t="s">
        <v>84</v>
      </c>
      <c r="I1794" s="87" t="s">
        <v>4098</v>
      </c>
      <c r="J1794" s="87" t="s">
        <v>944</v>
      </c>
      <c r="K1794" s="87" t="s">
        <v>549</v>
      </c>
      <c r="L1794" s="87" t="s">
        <v>638</v>
      </c>
      <c r="M1794" s="89">
        <v>263790</v>
      </c>
      <c r="N1794" s="89">
        <v>418508</v>
      </c>
      <c r="O1794" s="89">
        <v>477078</v>
      </c>
      <c r="P1794" s="90">
        <v>1159376</v>
      </c>
      <c r="R1794" s="91"/>
    </row>
    <row r="1795" spans="1:18" ht="20.100000000000001" customHeight="1" x14ac:dyDescent="0.25">
      <c r="A1795" s="87">
        <v>6953</v>
      </c>
      <c r="B1795" s="87" t="s">
        <v>4109</v>
      </c>
      <c r="C1795" s="88" t="s">
        <v>20</v>
      </c>
      <c r="D1795" s="88"/>
      <c r="E1795" s="88"/>
      <c r="F1795" s="88"/>
      <c r="G1795" s="87" t="s">
        <v>4110</v>
      </c>
      <c r="H1795" s="87" t="s">
        <v>84</v>
      </c>
      <c r="I1795" s="87" t="s">
        <v>4098</v>
      </c>
      <c r="J1795" s="87" t="s">
        <v>944</v>
      </c>
      <c r="K1795" s="87" t="s">
        <v>549</v>
      </c>
      <c r="L1795" s="87" t="s">
        <v>638</v>
      </c>
      <c r="M1795" s="89">
        <v>959558</v>
      </c>
      <c r="N1795" s="89">
        <v>1434714</v>
      </c>
      <c r="O1795" s="89">
        <v>1626558</v>
      </c>
      <c r="P1795" s="90">
        <v>4020830</v>
      </c>
      <c r="R1795" s="91"/>
    </row>
    <row r="1796" spans="1:18" ht="20.100000000000001" customHeight="1" x14ac:dyDescent="0.25">
      <c r="A1796" s="87">
        <v>7407</v>
      </c>
      <c r="B1796" s="87" t="s">
        <v>4111</v>
      </c>
      <c r="C1796" s="88" t="s">
        <v>20</v>
      </c>
      <c r="D1796" s="88"/>
      <c r="E1796" s="88"/>
      <c r="F1796" s="88"/>
      <c r="G1796" s="87" t="s">
        <v>4112</v>
      </c>
      <c r="H1796" s="87" t="s">
        <v>84</v>
      </c>
      <c r="I1796" s="87" t="s">
        <v>4098</v>
      </c>
      <c r="J1796" s="87" t="s">
        <v>944</v>
      </c>
      <c r="K1796" s="87" t="s">
        <v>549</v>
      </c>
      <c r="L1796" s="87" t="s">
        <v>638</v>
      </c>
      <c r="M1796" s="89">
        <v>57690</v>
      </c>
      <c r="N1796" s="89">
        <v>67034</v>
      </c>
      <c r="O1796" s="89">
        <v>94008</v>
      </c>
      <c r="P1796" s="90">
        <v>218732</v>
      </c>
      <c r="R1796" s="91"/>
    </row>
    <row r="1797" spans="1:18" ht="20.100000000000001" customHeight="1" x14ac:dyDescent="0.25">
      <c r="A1797" s="87">
        <v>6954</v>
      </c>
      <c r="B1797" s="87" t="s">
        <v>4113</v>
      </c>
      <c r="C1797" s="88" t="s">
        <v>20</v>
      </c>
      <c r="D1797" s="88"/>
      <c r="E1797" s="88"/>
      <c r="F1797" s="88"/>
      <c r="G1797" s="87" t="s">
        <v>4114</v>
      </c>
      <c r="H1797" s="87" t="s">
        <v>84</v>
      </c>
      <c r="I1797" s="87" t="s">
        <v>4098</v>
      </c>
      <c r="J1797" s="87" t="s">
        <v>944</v>
      </c>
      <c r="K1797" s="87" t="s">
        <v>549</v>
      </c>
      <c r="L1797" s="87" t="s">
        <v>638</v>
      </c>
      <c r="M1797" s="89">
        <v>345148</v>
      </c>
      <c r="N1797" s="89">
        <v>495478</v>
      </c>
      <c r="O1797" s="89">
        <v>476734</v>
      </c>
      <c r="P1797" s="90">
        <v>1317360</v>
      </c>
      <c r="R1797" s="91"/>
    </row>
    <row r="1798" spans="1:18" ht="20.100000000000001" customHeight="1" x14ac:dyDescent="0.25">
      <c r="A1798" s="87">
        <v>5399</v>
      </c>
      <c r="B1798" s="87" t="s">
        <v>4115</v>
      </c>
      <c r="C1798" s="88" t="s">
        <v>20</v>
      </c>
      <c r="D1798" s="88"/>
      <c r="E1798" s="88"/>
      <c r="F1798" s="88"/>
      <c r="G1798" s="87" t="s">
        <v>4116</v>
      </c>
      <c r="H1798" s="87" t="s">
        <v>84</v>
      </c>
      <c r="I1798" s="87" t="s">
        <v>4117</v>
      </c>
      <c r="J1798" s="87" t="s">
        <v>548</v>
      </c>
      <c r="K1798" s="87" t="s">
        <v>549</v>
      </c>
      <c r="L1798" s="87" t="s">
        <v>638</v>
      </c>
      <c r="M1798" s="89">
        <v>1680652</v>
      </c>
      <c r="N1798" s="89">
        <v>2549906</v>
      </c>
      <c r="O1798" s="89">
        <v>4520198</v>
      </c>
      <c r="P1798" s="90">
        <v>8750756</v>
      </c>
      <c r="R1798" s="91"/>
    </row>
    <row r="1799" spans="1:18" ht="20.100000000000001" customHeight="1" x14ac:dyDescent="0.25">
      <c r="A1799" s="87">
        <v>5420</v>
      </c>
      <c r="B1799" s="87" t="s">
        <v>4118</v>
      </c>
      <c r="C1799" s="88" t="s">
        <v>20</v>
      </c>
      <c r="D1799" s="88"/>
      <c r="E1799" s="88"/>
      <c r="F1799" s="88"/>
      <c r="G1799" s="87" t="s">
        <v>4119</v>
      </c>
      <c r="H1799" s="87" t="s">
        <v>84</v>
      </c>
      <c r="I1799" s="87" t="s">
        <v>4117</v>
      </c>
      <c r="J1799" s="87" t="s">
        <v>548</v>
      </c>
      <c r="K1799" s="87" t="s">
        <v>549</v>
      </c>
      <c r="L1799" s="87" t="s">
        <v>638</v>
      </c>
      <c r="M1799" s="89">
        <v>375676</v>
      </c>
      <c r="N1799" s="89">
        <v>529174</v>
      </c>
      <c r="O1799" s="89">
        <v>877710</v>
      </c>
      <c r="P1799" s="90">
        <v>1782560</v>
      </c>
      <c r="R1799" s="91"/>
    </row>
    <row r="1800" spans="1:18" ht="20.100000000000001" customHeight="1" x14ac:dyDescent="0.25">
      <c r="A1800" s="87">
        <v>5595</v>
      </c>
      <c r="B1800" s="87" t="s">
        <v>4120</v>
      </c>
      <c r="C1800" s="88" t="s">
        <v>20</v>
      </c>
      <c r="D1800" s="88"/>
      <c r="E1800" s="88"/>
      <c r="F1800" s="88"/>
      <c r="G1800" s="87" t="s">
        <v>4121</v>
      </c>
      <c r="H1800" s="87" t="s">
        <v>84</v>
      </c>
      <c r="I1800" s="87" t="s">
        <v>4117</v>
      </c>
      <c r="J1800" s="87" t="s">
        <v>693</v>
      </c>
      <c r="K1800" s="87" t="s">
        <v>549</v>
      </c>
      <c r="L1800" s="87" t="s">
        <v>638</v>
      </c>
      <c r="M1800" s="89">
        <v>6770332</v>
      </c>
      <c r="N1800" s="89">
        <v>10006592</v>
      </c>
      <c r="O1800" s="89">
        <v>13903842</v>
      </c>
      <c r="P1800" s="90">
        <v>30680766</v>
      </c>
      <c r="R1800" s="91"/>
    </row>
    <row r="1801" spans="1:18" ht="20.100000000000001" customHeight="1" x14ac:dyDescent="0.25">
      <c r="A1801" s="87">
        <v>5584</v>
      </c>
      <c r="B1801" s="87" t="s">
        <v>4122</v>
      </c>
      <c r="C1801" s="88" t="s">
        <v>20</v>
      </c>
      <c r="D1801" s="88"/>
      <c r="E1801" s="88"/>
      <c r="F1801" s="88"/>
      <c r="G1801" s="87" t="s">
        <v>4123</v>
      </c>
      <c r="H1801" s="87" t="s">
        <v>84</v>
      </c>
      <c r="I1801" s="87" t="s">
        <v>4117</v>
      </c>
      <c r="J1801" s="87" t="s">
        <v>693</v>
      </c>
      <c r="K1801" s="87" t="s">
        <v>549</v>
      </c>
      <c r="L1801" s="87" t="s">
        <v>638</v>
      </c>
      <c r="M1801" s="89">
        <v>1579462</v>
      </c>
      <c r="N1801" s="89">
        <v>1937000</v>
      </c>
      <c r="O1801" s="89">
        <v>3680482</v>
      </c>
      <c r="P1801" s="90">
        <v>7196944</v>
      </c>
      <c r="R1801" s="91"/>
    </row>
    <row r="1802" spans="1:18" ht="20.100000000000001" customHeight="1" x14ac:dyDescent="0.25">
      <c r="A1802" s="87">
        <v>5603</v>
      </c>
      <c r="B1802" s="87" t="s">
        <v>4124</v>
      </c>
      <c r="C1802" s="88" t="s">
        <v>20</v>
      </c>
      <c r="D1802" s="88"/>
      <c r="E1802" s="88"/>
      <c r="F1802" s="88"/>
      <c r="G1802" s="87" t="s">
        <v>4125</v>
      </c>
      <c r="H1802" s="87" t="s">
        <v>84</v>
      </c>
      <c r="I1802" s="87" t="s">
        <v>4117</v>
      </c>
      <c r="J1802" s="87" t="s">
        <v>693</v>
      </c>
      <c r="K1802" s="87" t="s">
        <v>549</v>
      </c>
      <c r="L1802" s="87" t="s">
        <v>638</v>
      </c>
      <c r="M1802" s="89">
        <v>1884474</v>
      </c>
      <c r="N1802" s="89">
        <v>2420684</v>
      </c>
      <c r="O1802" s="89">
        <v>4562660</v>
      </c>
      <c r="P1802" s="90">
        <v>8867818</v>
      </c>
      <c r="R1802" s="91"/>
    </row>
    <row r="1803" spans="1:18" ht="20.100000000000001" customHeight="1" x14ac:dyDescent="0.25">
      <c r="A1803" s="87">
        <v>5596</v>
      </c>
      <c r="B1803" s="87" t="s">
        <v>4126</v>
      </c>
      <c r="C1803" s="88" t="s">
        <v>20</v>
      </c>
      <c r="D1803" s="88"/>
      <c r="E1803" s="88"/>
      <c r="F1803" s="88"/>
      <c r="G1803" s="87" t="s">
        <v>4127</v>
      </c>
      <c r="H1803" s="87" t="s">
        <v>84</v>
      </c>
      <c r="I1803" s="87" t="s">
        <v>4117</v>
      </c>
      <c r="J1803" s="87" t="s">
        <v>693</v>
      </c>
      <c r="K1803" s="87" t="s">
        <v>549</v>
      </c>
      <c r="L1803" s="87" t="s">
        <v>638</v>
      </c>
      <c r="M1803" s="89">
        <v>450624</v>
      </c>
      <c r="N1803" s="89">
        <v>438100</v>
      </c>
      <c r="O1803" s="89">
        <v>936672</v>
      </c>
      <c r="P1803" s="90">
        <v>1825396</v>
      </c>
      <c r="R1803" s="91"/>
    </row>
    <row r="1804" spans="1:18" ht="20.100000000000001" customHeight="1" x14ac:dyDescent="0.25">
      <c r="A1804" s="87">
        <v>5395</v>
      </c>
      <c r="B1804" s="87" t="s">
        <v>4128</v>
      </c>
      <c r="C1804" s="88" t="s">
        <v>20</v>
      </c>
      <c r="D1804" s="88"/>
      <c r="E1804" s="88"/>
      <c r="F1804" s="88"/>
      <c r="G1804" s="87" t="s">
        <v>4129</v>
      </c>
      <c r="H1804" s="87" t="s">
        <v>84</v>
      </c>
      <c r="I1804" s="87" t="s">
        <v>4117</v>
      </c>
      <c r="J1804" s="87" t="s">
        <v>548</v>
      </c>
      <c r="K1804" s="87" t="s">
        <v>549</v>
      </c>
      <c r="L1804" s="87" t="s">
        <v>638</v>
      </c>
      <c r="M1804" s="89">
        <v>383868</v>
      </c>
      <c r="N1804" s="89">
        <v>458602</v>
      </c>
      <c r="O1804" s="89">
        <v>629924</v>
      </c>
      <c r="P1804" s="90">
        <v>1472394</v>
      </c>
      <c r="R1804" s="91"/>
    </row>
    <row r="1805" spans="1:18" ht="20.100000000000001" customHeight="1" x14ac:dyDescent="0.25">
      <c r="A1805" s="87">
        <v>5576</v>
      </c>
      <c r="B1805" s="87" t="s">
        <v>4130</v>
      </c>
      <c r="C1805" s="88" t="s">
        <v>20</v>
      </c>
      <c r="D1805" s="88"/>
      <c r="E1805" s="88"/>
      <c r="F1805" s="88"/>
      <c r="G1805" s="87" t="s">
        <v>4131</v>
      </c>
      <c r="H1805" s="87" t="s">
        <v>84</v>
      </c>
      <c r="I1805" s="87" t="s">
        <v>4117</v>
      </c>
      <c r="J1805" s="87" t="s">
        <v>693</v>
      </c>
      <c r="K1805" s="87" t="s">
        <v>549</v>
      </c>
      <c r="L1805" s="87" t="s">
        <v>638</v>
      </c>
      <c r="M1805" s="89">
        <v>951658</v>
      </c>
      <c r="N1805" s="89">
        <v>1057570</v>
      </c>
      <c r="O1805" s="89">
        <v>2077798</v>
      </c>
      <c r="P1805" s="90">
        <v>4087026</v>
      </c>
      <c r="R1805" s="91"/>
    </row>
    <row r="1806" spans="1:18" ht="20.100000000000001" customHeight="1" x14ac:dyDescent="0.25">
      <c r="A1806" s="87">
        <v>2304</v>
      </c>
      <c r="B1806" s="87" t="s">
        <v>4132</v>
      </c>
      <c r="C1806" s="88"/>
      <c r="D1806" s="88"/>
      <c r="E1806" s="88"/>
      <c r="F1806" s="88" t="s">
        <v>57</v>
      </c>
      <c r="G1806" s="87" t="s">
        <v>4133</v>
      </c>
      <c r="H1806" s="87" t="s">
        <v>112</v>
      </c>
      <c r="I1806" s="87" t="s">
        <v>247</v>
      </c>
      <c r="J1806" s="87" t="s">
        <v>677</v>
      </c>
      <c r="K1806" s="87" t="s">
        <v>549</v>
      </c>
      <c r="L1806" s="87" t="s">
        <v>549</v>
      </c>
      <c r="M1806" s="89">
        <v>317728</v>
      </c>
      <c r="N1806" s="89">
        <v>189306</v>
      </c>
      <c r="O1806" s="89">
        <v>205528</v>
      </c>
      <c r="P1806" s="90">
        <v>712562</v>
      </c>
      <c r="R1806" s="91"/>
    </row>
    <row r="1807" spans="1:18" ht="20.100000000000001" customHeight="1" x14ac:dyDescent="0.25">
      <c r="A1807" s="87">
        <v>2301</v>
      </c>
      <c r="B1807" s="87" t="s">
        <v>4134</v>
      </c>
      <c r="C1807" s="88"/>
      <c r="D1807" s="88"/>
      <c r="E1807" s="88"/>
      <c r="F1807" s="88" t="s">
        <v>57</v>
      </c>
      <c r="G1807" s="87" t="s">
        <v>4135</v>
      </c>
      <c r="H1807" s="87" t="s">
        <v>112</v>
      </c>
      <c r="I1807" s="87" t="s">
        <v>247</v>
      </c>
      <c r="J1807" s="87" t="s">
        <v>558</v>
      </c>
      <c r="K1807" s="87" t="s">
        <v>549</v>
      </c>
      <c r="L1807" s="87" t="s">
        <v>549</v>
      </c>
      <c r="M1807" s="89">
        <v>11404</v>
      </c>
      <c r="N1807" s="89">
        <v>11530</v>
      </c>
      <c r="O1807" s="89">
        <v>24098</v>
      </c>
      <c r="P1807" s="90">
        <v>47032</v>
      </c>
      <c r="R1807" s="91"/>
    </row>
    <row r="1808" spans="1:18" ht="20.100000000000001" customHeight="1" x14ac:dyDescent="0.25">
      <c r="A1808" s="87">
        <v>2387</v>
      </c>
      <c r="B1808" s="87" t="s">
        <v>4136</v>
      </c>
      <c r="C1808" s="88"/>
      <c r="D1808" s="88"/>
      <c r="E1808" s="88"/>
      <c r="F1808" s="88" t="s">
        <v>57</v>
      </c>
      <c r="G1808" s="87" t="s">
        <v>4137</v>
      </c>
      <c r="H1808" s="87" t="s">
        <v>112</v>
      </c>
      <c r="I1808" s="87" t="s">
        <v>247</v>
      </c>
      <c r="J1808" s="87" t="s">
        <v>558</v>
      </c>
      <c r="K1808" s="87" t="s">
        <v>549</v>
      </c>
      <c r="L1808" s="87" t="s">
        <v>549</v>
      </c>
      <c r="M1808" s="89">
        <v>66276</v>
      </c>
      <c r="N1808" s="89">
        <v>40662</v>
      </c>
      <c r="O1808" s="89">
        <v>43790</v>
      </c>
      <c r="P1808" s="90">
        <v>150728</v>
      </c>
      <c r="R1808" s="91"/>
    </row>
    <row r="1809" spans="1:18" ht="20.100000000000001" customHeight="1" x14ac:dyDescent="0.25">
      <c r="A1809" s="87">
        <v>2388</v>
      </c>
      <c r="B1809" s="87" t="s">
        <v>4138</v>
      </c>
      <c r="C1809" s="88"/>
      <c r="D1809" s="88"/>
      <c r="E1809" s="88"/>
      <c r="F1809" s="88" t="s">
        <v>57</v>
      </c>
      <c r="G1809" s="87" t="s">
        <v>4139</v>
      </c>
      <c r="H1809" s="87" t="s">
        <v>112</v>
      </c>
      <c r="I1809" s="87" t="s">
        <v>247</v>
      </c>
      <c r="J1809" s="87" t="s">
        <v>558</v>
      </c>
      <c r="K1809" s="87" t="s">
        <v>549</v>
      </c>
      <c r="L1809" s="87" t="s">
        <v>549</v>
      </c>
      <c r="M1809" s="89">
        <v>70548</v>
      </c>
      <c r="N1809" s="89">
        <v>71506</v>
      </c>
      <c r="O1809" s="89">
        <v>30292</v>
      </c>
      <c r="P1809" s="90">
        <v>172346</v>
      </c>
      <c r="R1809" s="91"/>
    </row>
    <row r="1810" spans="1:18" ht="20.100000000000001" customHeight="1" x14ac:dyDescent="0.25">
      <c r="A1810" s="87">
        <v>2384</v>
      </c>
      <c r="B1810" s="87" t="s">
        <v>4140</v>
      </c>
      <c r="C1810" s="88"/>
      <c r="D1810" s="88"/>
      <c r="E1810" s="88"/>
      <c r="F1810" s="88" t="s">
        <v>57</v>
      </c>
      <c r="G1810" s="87" t="s">
        <v>4141</v>
      </c>
      <c r="H1810" s="87" t="s">
        <v>112</v>
      </c>
      <c r="I1810" s="87" t="s">
        <v>247</v>
      </c>
      <c r="J1810" s="87" t="s">
        <v>1152</v>
      </c>
      <c r="K1810" s="87" t="s">
        <v>549</v>
      </c>
      <c r="L1810" s="87" t="s">
        <v>549</v>
      </c>
      <c r="M1810" s="89">
        <v>464898.98800208658</v>
      </c>
      <c r="N1810" s="89">
        <v>670777.48565466877</v>
      </c>
      <c r="O1810" s="89">
        <v>227892.57694314033</v>
      </c>
      <c r="P1810" s="90">
        <v>1363569.0505998957</v>
      </c>
      <c r="R1810" s="91"/>
    </row>
    <row r="1811" spans="1:18" ht="20.100000000000001" customHeight="1" x14ac:dyDescent="0.25">
      <c r="A1811" s="87">
        <v>2390</v>
      </c>
      <c r="B1811" s="87" t="s">
        <v>4142</v>
      </c>
      <c r="C1811" s="88"/>
      <c r="D1811" s="88"/>
      <c r="E1811" s="88"/>
      <c r="F1811" s="88" t="s">
        <v>57</v>
      </c>
      <c r="G1811" s="87" t="s">
        <v>4143</v>
      </c>
      <c r="H1811" s="87" t="s">
        <v>112</v>
      </c>
      <c r="I1811" s="87" t="s">
        <v>247</v>
      </c>
      <c r="J1811" s="87" t="s">
        <v>677</v>
      </c>
      <c r="K1811" s="87" t="s">
        <v>549</v>
      </c>
      <c r="L1811" s="87" t="s">
        <v>549</v>
      </c>
      <c r="M1811" s="89">
        <v>589789.01199791336</v>
      </c>
      <c r="N1811" s="89">
        <v>850974.51434533123</v>
      </c>
      <c r="O1811" s="89">
        <v>289113.4230568597</v>
      </c>
      <c r="P1811" s="90">
        <v>1729876.9494001043</v>
      </c>
      <c r="R1811" s="91"/>
    </row>
    <row r="1812" spans="1:18" ht="20.100000000000001" customHeight="1" x14ac:dyDescent="0.25">
      <c r="A1812" s="87">
        <v>4594</v>
      </c>
      <c r="B1812" s="87" t="s">
        <v>4144</v>
      </c>
      <c r="C1812" s="88"/>
      <c r="D1812" s="88"/>
      <c r="E1812" s="88"/>
      <c r="F1812" s="88" t="s">
        <v>57</v>
      </c>
      <c r="G1812" s="87" t="s">
        <v>4145</v>
      </c>
      <c r="H1812" s="87" t="s">
        <v>137</v>
      </c>
      <c r="I1812" s="87" t="s">
        <v>204</v>
      </c>
      <c r="J1812" s="87" t="s">
        <v>618</v>
      </c>
      <c r="K1812" s="87" t="s">
        <v>549</v>
      </c>
      <c r="L1812" s="87" t="s">
        <v>549</v>
      </c>
      <c r="M1812" s="89">
        <v>12018</v>
      </c>
      <c r="N1812" s="89">
        <v>7300</v>
      </c>
      <c r="O1812" s="89">
        <v>32544</v>
      </c>
      <c r="P1812" s="90">
        <v>51862</v>
      </c>
      <c r="R1812" s="91"/>
    </row>
    <row r="1813" spans="1:18" ht="20.100000000000001" customHeight="1" x14ac:dyDescent="0.25">
      <c r="A1813" s="87">
        <v>4595</v>
      </c>
      <c r="B1813" s="87" t="s">
        <v>4146</v>
      </c>
      <c r="C1813" s="88"/>
      <c r="D1813" s="88"/>
      <c r="E1813" s="88"/>
      <c r="F1813" s="88" t="s">
        <v>57</v>
      </c>
      <c r="G1813" s="87" t="s">
        <v>4147</v>
      </c>
      <c r="H1813" s="87" t="s">
        <v>137</v>
      </c>
      <c r="I1813" s="87" t="s">
        <v>204</v>
      </c>
      <c r="J1813" s="87" t="s">
        <v>618</v>
      </c>
      <c r="K1813" s="87" t="s">
        <v>549</v>
      </c>
      <c r="L1813" s="87" t="s">
        <v>549</v>
      </c>
      <c r="M1813" s="89">
        <v>12778</v>
      </c>
      <c r="N1813" s="89">
        <v>8236</v>
      </c>
      <c r="O1813" s="89">
        <v>25210</v>
      </c>
      <c r="P1813" s="90">
        <v>46224</v>
      </c>
      <c r="R1813" s="91"/>
    </row>
    <row r="1814" spans="1:18" ht="20.100000000000001" customHeight="1" x14ac:dyDescent="0.25">
      <c r="A1814" s="87">
        <v>4597</v>
      </c>
      <c r="B1814" s="87" t="s">
        <v>4148</v>
      </c>
      <c r="C1814" s="88"/>
      <c r="D1814" s="88"/>
      <c r="E1814" s="88"/>
      <c r="F1814" s="88" t="s">
        <v>57</v>
      </c>
      <c r="G1814" s="87" t="s">
        <v>4149</v>
      </c>
      <c r="H1814" s="87" t="s">
        <v>137</v>
      </c>
      <c r="I1814" s="87" t="s">
        <v>204</v>
      </c>
      <c r="J1814" s="87" t="s">
        <v>618</v>
      </c>
      <c r="K1814" s="87" t="s">
        <v>549</v>
      </c>
      <c r="L1814" s="87" t="s">
        <v>549</v>
      </c>
      <c r="M1814" s="89">
        <v>830938</v>
      </c>
      <c r="N1814" s="89">
        <v>1078728</v>
      </c>
      <c r="O1814" s="89">
        <v>644202</v>
      </c>
      <c r="P1814" s="90">
        <v>2553868</v>
      </c>
      <c r="R1814" s="91"/>
    </row>
    <row r="1815" spans="1:18" ht="20.100000000000001" customHeight="1" x14ac:dyDescent="0.25">
      <c r="A1815" s="87">
        <v>4600</v>
      </c>
      <c r="B1815" s="87" t="s">
        <v>4150</v>
      </c>
      <c r="C1815" s="88"/>
      <c r="D1815" s="88"/>
      <c r="E1815" s="88"/>
      <c r="F1815" s="88" t="s">
        <v>57</v>
      </c>
      <c r="G1815" s="87" t="s">
        <v>204</v>
      </c>
      <c r="H1815" s="87" t="s">
        <v>137</v>
      </c>
      <c r="I1815" s="87" t="s">
        <v>204</v>
      </c>
      <c r="J1815" s="87" t="s">
        <v>618</v>
      </c>
      <c r="K1815" s="87" t="s">
        <v>549</v>
      </c>
      <c r="L1815" s="87" t="s">
        <v>549</v>
      </c>
      <c r="M1815" s="89">
        <v>163040</v>
      </c>
      <c r="N1815" s="89">
        <v>250054</v>
      </c>
      <c r="O1815" s="89">
        <v>181838</v>
      </c>
      <c r="P1815" s="90">
        <v>594932</v>
      </c>
      <c r="R1815" s="91"/>
    </row>
    <row r="1816" spans="1:18" ht="20.100000000000001" customHeight="1" x14ac:dyDescent="0.25">
      <c r="A1816" s="87">
        <v>8530</v>
      </c>
      <c r="B1816" s="87" t="s">
        <v>4151</v>
      </c>
      <c r="C1816" s="88"/>
      <c r="D1816" s="88"/>
      <c r="E1816" s="88"/>
      <c r="F1816" s="88" t="s">
        <v>57</v>
      </c>
      <c r="G1816" s="87" t="s">
        <v>4152</v>
      </c>
      <c r="H1816" s="87" t="s">
        <v>137</v>
      </c>
      <c r="I1816" s="87" t="s">
        <v>204</v>
      </c>
      <c r="J1816" s="87" t="s">
        <v>618</v>
      </c>
      <c r="K1816" s="87" t="s">
        <v>549</v>
      </c>
      <c r="L1816" s="87" t="s">
        <v>549</v>
      </c>
      <c r="M1816" s="89">
        <v>159132</v>
      </c>
      <c r="N1816" s="89">
        <v>389508</v>
      </c>
      <c r="O1816" s="89">
        <v>110788</v>
      </c>
      <c r="P1816" s="90">
        <v>659428</v>
      </c>
      <c r="R1816" s="91"/>
    </row>
    <row r="1817" spans="1:18" ht="20.100000000000001" customHeight="1" x14ac:dyDescent="0.25">
      <c r="A1817" s="87">
        <v>1395</v>
      </c>
      <c r="B1817" s="87" t="s">
        <v>4153</v>
      </c>
      <c r="C1817" s="88" t="s">
        <v>20</v>
      </c>
      <c r="D1817" s="88"/>
      <c r="E1817" s="88"/>
      <c r="F1817" s="88"/>
      <c r="G1817" s="87" t="s">
        <v>4154</v>
      </c>
      <c r="H1817" s="87" t="s">
        <v>632</v>
      </c>
      <c r="I1817" s="87" t="s">
        <v>122</v>
      </c>
      <c r="J1817" s="87" t="s">
        <v>944</v>
      </c>
      <c r="K1817" s="87" t="s">
        <v>549</v>
      </c>
      <c r="L1817" s="87" t="s">
        <v>549</v>
      </c>
      <c r="M1817" s="89">
        <v>532456</v>
      </c>
      <c r="N1817" s="89">
        <v>619536</v>
      </c>
      <c r="O1817" s="89">
        <v>320754</v>
      </c>
      <c r="P1817" s="90">
        <v>1472746</v>
      </c>
      <c r="R1817" s="91"/>
    </row>
    <row r="1818" spans="1:18" ht="20.100000000000001" customHeight="1" x14ac:dyDescent="0.25">
      <c r="A1818" s="87">
        <v>1559</v>
      </c>
      <c r="B1818" s="87" t="s">
        <v>4155</v>
      </c>
      <c r="C1818" s="88" t="s">
        <v>20</v>
      </c>
      <c r="D1818" s="88"/>
      <c r="E1818" s="88"/>
      <c r="F1818" s="88"/>
      <c r="G1818" s="87" t="s">
        <v>4156</v>
      </c>
      <c r="H1818" s="87" t="s">
        <v>632</v>
      </c>
      <c r="I1818" s="87" t="s">
        <v>122</v>
      </c>
      <c r="J1818" s="87" t="s">
        <v>623</v>
      </c>
      <c r="K1818" s="87" t="s">
        <v>549</v>
      </c>
      <c r="L1818" s="87" t="s">
        <v>549</v>
      </c>
      <c r="M1818" s="89">
        <v>18474</v>
      </c>
      <c r="N1818" s="89">
        <v>11020</v>
      </c>
      <c r="O1818" s="89">
        <v>43176</v>
      </c>
      <c r="P1818" s="90">
        <v>72670</v>
      </c>
      <c r="R1818" s="91"/>
    </row>
    <row r="1819" spans="1:18" ht="20.100000000000001" customHeight="1" x14ac:dyDescent="0.25">
      <c r="A1819" s="87">
        <v>1455</v>
      </c>
      <c r="B1819" s="87" t="s">
        <v>4157</v>
      </c>
      <c r="C1819" s="88" t="s">
        <v>20</v>
      </c>
      <c r="D1819" s="88"/>
      <c r="E1819" s="88"/>
      <c r="F1819" s="88"/>
      <c r="G1819" s="87" t="s">
        <v>4158</v>
      </c>
      <c r="H1819" s="87" t="s">
        <v>632</v>
      </c>
      <c r="I1819" s="87" t="s">
        <v>122</v>
      </c>
      <c r="J1819" s="87" t="s">
        <v>944</v>
      </c>
      <c r="K1819" s="87" t="s">
        <v>549</v>
      </c>
      <c r="L1819" s="87" t="s">
        <v>549</v>
      </c>
      <c r="M1819" s="89">
        <v>284916</v>
      </c>
      <c r="N1819" s="89">
        <v>1044736</v>
      </c>
      <c r="O1819" s="89">
        <v>113964</v>
      </c>
      <c r="P1819" s="90">
        <v>1443616</v>
      </c>
      <c r="R1819" s="91"/>
    </row>
    <row r="1820" spans="1:18" ht="20.100000000000001" customHeight="1" x14ac:dyDescent="0.25">
      <c r="A1820" s="87">
        <v>1402</v>
      </c>
      <c r="B1820" s="87" t="s">
        <v>4159</v>
      </c>
      <c r="C1820" s="88" t="s">
        <v>20</v>
      </c>
      <c r="D1820" s="88"/>
      <c r="E1820" s="88"/>
      <c r="F1820" s="88"/>
      <c r="G1820" s="87" t="s">
        <v>4160</v>
      </c>
      <c r="H1820" s="87" t="s">
        <v>632</v>
      </c>
      <c r="I1820" s="87" t="s">
        <v>122</v>
      </c>
      <c r="J1820" s="87" t="s">
        <v>623</v>
      </c>
      <c r="K1820" s="87" t="s">
        <v>549</v>
      </c>
      <c r="L1820" s="87" t="s">
        <v>549</v>
      </c>
      <c r="M1820" s="89">
        <v>2165952</v>
      </c>
      <c r="N1820" s="89">
        <v>4060514</v>
      </c>
      <c r="O1820" s="89">
        <v>2043488</v>
      </c>
      <c r="P1820" s="90">
        <v>8269954</v>
      </c>
      <c r="R1820" s="91"/>
    </row>
    <row r="1821" spans="1:18" ht="20.100000000000001" customHeight="1" x14ac:dyDescent="0.25">
      <c r="A1821" s="87">
        <v>1403</v>
      </c>
      <c r="B1821" s="87" t="s">
        <v>4161</v>
      </c>
      <c r="C1821" s="88" t="s">
        <v>20</v>
      </c>
      <c r="D1821" s="88"/>
      <c r="E1821" s="88"/>
      <c r="F1821" s="88"/>
      <c r="G1821" s="87" t="s">
        <v>4162</v>
      </c>
      <c r="H1821" s="87" t="s">
        <v>632</v>
      </c>
      <c r="I1821" s="87" t="s">
        <v>122</v>
      </c>
      <c r="J1821" s="87" t="s">
        <v>623</v>
      </c>
      <c r="K1821" s="87" t="s">
        <v>549</v>
      </c>
      <c r="L1821" s="87" t="s">
        <v>549</v>
      </c>
      <c r="M1821" s="89">
        <v>19650</v>
      </c>
      <c r="N1821" s="89">
        <v>35068</v>
      </c>
      <c r="O1821" s="89">
        <v>55100</v>
      </c>
      <c r="P1821" s="90">
        <v>109818</v>
      </c>
      <c r="R1821" s="91"/>
    </row>
    <row r="1822" spans="1:18" ht="20.100000000000001" customHeight="1" x14ac:dyDescent="0.25">
      <c r="A1822" s="87">
        <v>7258</v>
      </c>
      <c r="B1822" s="87" t="s">
        <v>4163</v>
      </c>
      <c r="C1822" s="88"/>
      <c r="D1822" s="88"/>
      <c r="E1822" s="88" t="s">
        <v>601</v>
      </c>
      <c r="F1822" s="88" t="s">
        <v>57</v>
      </c>
      <c r="G1822" s="87" t="s">
        <v>4164</v>
      </c>
      <c r="H1822" s="87" t="s">
        <v>632</v>
      </c>
      <c r="I1822" s="87" t="s">
        <v>300</v>
      </c>
      <c r="J1822" s="87" t="s">
        <v>633</v>
      </c>
      <c r="K1822" s="87" t="s">
        <v>549</v>
      </c>
      <c r="L1822" s="87" t="s">
        <v>549</v>
      </c>
      <c r="M1822" s="89">
        <v>26680</v>
      </c>
      <c r="N1822" s="89">
        <v>69358</v>
      </c>
      <c r="O1822" s="89">
        <v>13868</v>
      </c>
      <c r="P1822" s="90">
        <v>109906</v>
      </c>
      <c r="R1822" s="91"/>
    </row>
    <row r="1823" spans="1:18" ht="20.100000000000001" customHeight="1" x14ac:dyDescent="0.25">
      <c r="A1823" s="87">
        <v>7259</v>
      </c>
      <c r="B1823" s="87" t="s">
        <v>4165</v>
      </c>
      <c r="C1823" s="88"/>
      <c r="D1823" s="88"/>
      <c r="E1823" s="88" t="s">
        <v>601</v>
      </c>
      <c r="F1823" s="88" t="s">
        <v>57</v>
      </c>
      <c r="G1823" s="87" t="s">
        <v>4166</v>
      </c>
      <c r="H1823" s="87" t="s">
        <v>632</v>
      </c>
      <c r="I1823" s="87" t="s">
        <v>300</v>
      </c>
      <c r="J1823" s="87" t="s">
        <v>633</v>
      </c>
      <c r="K1823" s="87" t="s">
        <v>549</v>
      </c>
      <c r="L1823" s="87" t="s">
        <v>549</v>
      </c>
      <c r="M1823" s="89">
        <v>2348</v>
      </c>
      <c r="N1823" s="89">
        <v>4096</v>
      </c>
      <c r="O1823" s="89">
        <v>1398</v>
      </c>
      <c r="P1823" s="90">
        <v>7842</v>
      </c>
      <c r="R1823" s="91"/>
    </row>
    <row r="1824" spans="1:18" ht="20.100000000000001" customHeight="1" x14ac:dyDescent="0.25">
      <c r="A1824" s="87">
        <v>7266</v>
      </c>
      <c r="B1824" s="87" t="s">
        <v>4167</v>
      </c>
      <c r="C1824" s="88"/>
      <c r="D1824" s="88"/>
      <c r="E1824" s="88" t="s">
        <v>601</v>
      </c>
      <c r="F1824" s="88" t="s">
        <v>57</v>
      </c>
      <c r="G1824" s="87" t="s">
        <v>4168</v>
      </c>
      <c r="H1824" s="87" t="s">
        <v>632</v>
      </c>
      <c r="I1824" s="87" t="s">
        <v>300</v>
      </c>
      <c r="J1824" s="87" t="s">
        <v>633</v>
      </c>
      <c r="K1824" s="87" t="s">
        <v>549</v>
      </c>
      <c r="L1824" s="87" t="s">
        <v>549</v>
      </c>
      <c r="M1824" s="89">
        <v>27204</v>
      </c>
      <c r="N1824" s="89">
        <v>62084</v>
      </c>
      <c r="O1824" s="89">
        <v>10898</v>
      </c>
      <c r="P1824" s="90">
        <v>100186</v>
      </c>
      <c r="R1824" s="91"/>
    </row>
    <row r="1825" spans="1:18" ht="20.100000000000001" customHeight="1" x14ac:dyDescent="0.25">
      <c r="A1825" s="87">
        <v>7268</v>
      </c>
      <c r="B1825" s="87" t="s">
        <v>4169</v>
      </c>
      <c r="C1825" s="88"/>
      <c r="D1825" s="88"/>
      <c r="E1825" s="88" t="s">
        <v>601</v>
      </c>
      <c r="F1825" s="88" t="s">
        <v>57</v>
      </c>
      <c r="G1825" s="87" t="s">
        <v>4170</v>
      </c>
      <c r="H1825" s="87" t="s">
        <v>632</v>
      </c>
      <c r="I1825" s="87" t="s">
        <v>300</v>
      </c>
      <c r="J1825" s="87" t="s">
        <v>633</v>
      </c>
      <c r="K1825" s="87" t="s">
        <v>549</v>
      </c>
      <c r="L1825" s="87" t="s">
        <v>549</v>
      </c>
      <c r="M1825" s="89">
        <v>106274</v>
      </c>
      <c r="N1825" s="89">
        <v>282174</v>
      </c>
      <c r="O1825" s="89">
        <v>61416</v>
      </c>
      <c r="P1825" s="90">
        <v>449864</v>
      </c>
      <c r="R1825" s="91"/>
    </row>
    <row r="1826" spans="1:18" ht="20.100000000000001" customHeight="1" x14ac:dyDescent="0.25">
      <c r="A1826" s="87">
        <v>7273</v>
      </c>
      <c r="B1826" s="87" t="s">
        <v>4171</v>
      </c>
      <c r="C1826" s="88"/>
      <c r="D1826" s="88"/>
      <c r="E1826" s="88" t="s">
        <v>601</v>
      </c>
      <c r="F1826" s="88" t="s">
        <v>57</v>
      </c>
      <c r="G1826" s="87" t="s">
        <v>4172</v>
      </c>
      <c r="H1826" s="87" t="s">
        <v>632</v>
      </c>
      <c r="I1826" s="87" t="s">
        <v>300</v>
      </c>
      <c r="J1826" s="87" t="s">
        <v>633</v>
      </c>
      <c r="K1826" s="87" t="s">
        <v>549</v>
      </c>
      <c r="L1826" s="87" t="s">
        <v>549</v>
      </c>
      <c r="M1826" s="89">
        <v>30980</v>
      </c>
      <c r="N1826" s="89">
        <v>66126</v>
      </c>
      <c r="O1826" s="89">
        <v>20814</v>
      </c>
      <c r="P1826" s="90">
        <v>117920</v>
      </c>
      <c r="R1826" s="91"/>
    </row>
    <row r="1827" spans="1:18" ht="20.100000000000001" customHeight="1" x14ac:dyDescent="0.25">
      <c r="A1827" s="87">
        <v>7274</v>
      </c>
      <c r="B1827" s="87" t="s">
        <v>4173</v>
      </c>
      <c r="C1827" s="88"/>
      <c r="D1827" s="88"/>
      <c r="E1827" s="88" t="s">
        <v>601</v>
      </c>
      <c r="F1827" s="88" t="s">
        <v>57</v>
      </c>
      <c r="G1827" s="87" t="s">
        <v>4174</v>
      </c>
      <c r="H1827" s="87" t="s">
        <v>632</v>
      </c>
      <c r="I1827" s="87" t="s">
        <v>300</v>
      </c>
      <c r="J1827" s="87" t="s">
        <v>633</v>
      </c>
      <c r="K1827" s="87" t="s">
        <v>549</v>
      </c>
      <c r="L1827" s="87" t="s">
        <v>549</v>
      </c>
      <c r="M1827" s="89">
        <v>14424</v>
      </c>
      <c r="N1827" s="89">
        <v>28498</v>
      </c>
      <c r="O1827" s="89">
        <v>5694</v>
      </c>
      <c r="P1827" s="90">
        <v>48616</v>
      </c>
      <c r="R1827" s="91"/>
    </row>
    <row r="1828" spans="1:18" ht="20.100000000000001" customHeight="1" x14ac:dyDescent="0.25">
      <c r="A1828" s="87">
        <v>7320</v>
      </c>
      <c r="B1828" s="87" t="s">
        <v>4175</v>
      </c>
      <c r="C1828" s="88"/>
      <c r="D1828" s="88"/>
      <c r="E1828" s="88" t="s">
        <v>601</v>
      </c>
      <c r="F1828" s="88" t="s">
        <v>57</v>
      </c>
      <c r="G1828" s="87" t="s">
        <v>4176</v>
      </c>
      <c r="H1828" s="87" t="s">
        <v>632</v>
      </c>
      <c r="I1828" s="87" t="s">
        <v>300</v>
      </c>
      <c r="J1828" s="87" t="s">
        <v>633</v>
      </c>
      <c r="K1828" s="87" t="s">
        <v>549</v>
      </c>
      <c r="L1828" s="87" t="s">
        <v>549</v>
      </c>
      <c r="M1828" s="89">
        <v>3484</v>
      </c>
      <c r="N1828" s="89">
        <v>6252</v>
      </c>
      <c r="O1828" s="89">
        <v>1902</v>
      </c>
      <c r="P1828" s="90">
        <v>11638</v>
      </c>
      <c r="R1828" s="91"/>
    </row>
    <row r="1829" spans="1:18" ht="20.100000000000001" customHeight="1" x14ac:dyDescent="0.25">
      <c r="A1829" s="87">
        <v>5643</v>
      </c>
      <c r="B1829" s="87" t="s">
        <v>4177</v>
      </c>
      <c r="C1829" s="88"/>
      <c r="D1829" s="88"/>
      <c r="E1829" s="88"/>
      <c r="F1829" s="88" t="s">
        <v>57</v>
      </c>
      <c r="G1829" s="87" t="s">
        <v>4178</v>
      </c>
      <c r="H1829" s="87" t="s">
        <v>106</v>
      </c>
      <c r="I1829" s="87" t="s">
        <v>361</v>
      </c>
      <c r="J1829" s="87" t="s">
        <v>693</v>
      </c>
      <c r="K1829" s="87" t="s">
        <v>549</v>
      </c>
      <c r="L1829" s="87" t="s">
        <v>549</v>
      </c>
      <c r="M1829" s="89">
        <v>223260</v>
      </c>
      <c r="N1829" s="89">
        <v>225018</v>
      </c>
      <c r="O1829" s="89">
        <v>437006</v>
      </c>
      <c r="P1829" s="90">
        <v>885284</v>
      </c>
      <c r="R1829" s="91"/>
    </row>
    <row r="1830" spans="1:18" ht="20.100000000000001" customHeight="1" x14ac:dyDescent="0.25">
      <c r="A1830" s="87">
        <v>5545</v>
      </c>
      <c r="B1830" s="87" t="s">
        <v>4179</v>
      </c>
      <c r="C1830" s="88"/>
      <c r="D1830" s="88"/>
      <c r="E1830" s="88"/>
      <c r="F1830" s="88" t="s">
        <v>57</v>
      </c>
      <c r="G1830" s="87" t="s">
        <v>4180</v>
      </c>
      <c r="H1830" s="87" t="s">
        <v>106</v>
      </c>
      <c r="I1830" s="87" t="s">
        <v>361</v>
      </c>
      <c r="J1830" s="87" t="s">
        <v>693</v>
      </c>
      <c r="K1830" s="87" t="s">
        <v>549</v>
      </c>
      <c r="L1830" s="87" t="s">
        <v>549</v>
      </c>
      <c r="M1830" s="89">
        <v>444842</v>
      </c>
      <c r="N1830" s="89">
        <v>490654</v>
      </c>
      <c r="O1830" s="89">
        <v>685918</v>
      </c>
      <c r="P1830" s="90">
        <v>1621414</v>
      </c>
      <c r="R1830" s="91"/>
    </row>
    <row r="1831" spans="1:18" ht="20.100000000000001" customHeight="1" x14ac:dyDescent="0.25">
      <c r="A1831" s="87">
        <v>5629</v>
      </c>
      <c r="B1831" s="87" t="s">
        <v>4181</v>
      </c>
      <c r="C1831" s="88"/>
      <c r="D1831" s="88"/>
      <c r="E1831" s="88"/>
      <c r="F1831" s="88" t="s">
        <v>57</v>
      </c>
      <c r="G1831" s="87" t="s">
        <v>4182</v>
      </c>
      <c r="H1831" s="87" t="s">
        <v>106</v>
      </c>
      <c r="I1831" s="87" t="s">
        <v>361</v>
      </c>
      <c r="J1831" s="87" t="s">
        <v>693</v>
      </c>
      <c r="K1831" s="87" t="s">
        <v>549</v>
      </c>
      <c r="L1831" s="87" t="s">
        <v>549</v>
      </c>
      <c r="M1831" s="89">
        <v>384894</v>
      </c>
      <c r="N1831" s="89">
        <v>335788</v>
      </c>
      <c r="O1831" s="89">
        <v>714366</v>
      </c>
      <c r="P1831" s="90">
        <v>1435048</v>
      </c>
      <c r="R1831" s="91"/>
    </row>
    <row r="1832" spans="1:18" ht="20.100000000000001" customHeight="1" x14ac:dyDescent="0.25">
      <c r="A1832" s="87">
        <v>5633</v>
      </c>
      <c r="B1832" s="87" t="s">
        <v>4183</v>
      </c>
      <c r="C1832" s="88"/>
      <c r="D1832" s="88"/>
      <c r="E1832" s="88"/>
      <c r="F1832" s="88" t="s">
        <v>57</v>
      </c>
      <c r="G1832" s="87" t="s">
        <v>4184</v>
      </c>
      <c r="H1832" s="87" t="s">
        <v>106</v>
      </c>
      <c r="I1832" s="87" t="s">
        <v>361</v>
      </c>
      <c r="J1832" s="87" t="s">
        <v>693</v>
      </c>
      <c r="K1832" s="87" t="s">
        <v>549</v>
      </c>
      <c r="L1832" s="87" t="s">
        <v>549</v>
      </c>
      <c r="M1832" s="89">
        <v>297862</v>
      </c>
      <c r="N1832" s="89">
        <v>549770</v>
      </c>
      <c r="O1832" s="89">
        <v>956732</v>
      </c>
      <c r="P1832" s="90">
        <v>1804364</v>
      </c>
      <c r="R1832" s="91"/>
    </row>
    <row r="1833" spans="1:18" ht="20.100000000000001" customHeight="1" x14ac:dyDescent="0.25">
      <c r="A1833" s="87">
        <v>5644</v>
      </c>
      <c r="B1833" s="87" t="s">
        <v>4185</v>
      </c>
      <c r="C1833" s="88"/>
      <c r="D1833" s="88"/>
      <c r="E1833" s="88"/>
      <c r="F1833" s="88" t="s">
        <v>57</v>
      </c>
      <c r="G1833" s="87" t="s">
        <v>4186</v>
      </c>
      <c r="H1833" s="87" t="s">
        <v>106</v>
      </c>
      <c r="I1833" s="87" t="s">
        <v>361</v>
      </c>
      <c r="J1833" s="87" t="s">
        <v>693</v>
      </c>
      <c r="K1833" s="87" t="s">
        <v>549</v>
      </c>
      <c r="L1833" s="87" t="s">
        <v>549</v>
      </c>
      <c r="M1833" s="89">
        <v>74206</v>
      </c>
      <c r="N1833" s="89">
        <v>60858</v>
      </c>
      <c r="O1833" s="89">
        <v>155728</v>
      </c>
      <c r="P1833" s="90">
        <v>290792</v>
      </c>
      <c r="R1833" s="91"/>
    </row>
    <row r="1834" spans="1:18" ht="20.100000000000001" customHeight="1" x14ac:dyDescent="0.25">
      <c r="A1834" s="87">
        <v>5640</v>
      </c>
      <c r="B1834" s="87" t="s">
        <v>4187</v>
      </c>
      <c r="C1834" s="88"/>
      <c r="D1834" s="88"/>
      <c r="E1834" s="88"/>
      <c r="F1834" s="88" t="s">
        <v>57</v>
      </c>
      <c r="G1834" s="87" t="s">
        <v>4188</v>
      </c>
      <c r="H1834" s="87" t="s">
        <v>106</v>
      </c>
      <c r="I1834" s="87" t="s">
        <v>361</v>
      </c>
      <c r="J1834" s="87" t="s">
        <v>693</v>
      </c>
      <c r="K1834" s="87" t="s">
        <v>549</v>
      </c>
      <c r="L1834" s="87" t="s">
        <v>549</v>
      </c>
      <c r="M1834" s="89">
        <v>74058</v>
      </c>
      <c r="N1834" s="89">
        <v>53480</v>
      </c>
      <c r="O1834" s="89">
        <v>162258</v>
      </c>
      <c r="P1834" s="90">
        <v>289796</v>
      </c>
      <c r="R1834" s="91"/>
    </row>
    <row r="1835" spans="1:18" ht="20.100000000000001" customHeight="1" x14ac:dyDescent="0.25">
      <c r="A1835" s="87">
        <v>5323</v>
      </c>
      <c r="B1835" s="87" t="s">
        <v>4189</v>
      </c>
      <c r="C1835" s="88"/>
      <c r="D1835" s="88"/>
      <c r="E1835" s="88"/>
      <c r="F1835" s="88" t="s">
        <v>57</v>
      </c>
      <c r="G1835" s="87" t="s">
        <v>4190</v>
      </c>
      <c r="H1835" s="87" t="s">
        <v>106</v>
      </c>
      <c r="I1835" s="87" t="s">
        <v>404</v>
      </c>
      <c r="J1835" s="87" t="s">
        <v>548</v>
      </c>
      <c r="K1835" s="87" t="s">
        <v>549</v>
      </c>
      <c r="L1835" s="87" t="s">
        <v>549</v>
      </c>
      <c r="M1835" s="89">
        <v>11552</v>
      </c>
      <c r="N1835" s="89">
        <v>31972</v>
      </c>
      <c r="O1835" s="89">
        <v>26198</v>
      </c>
      <c r="P1835" s="90">
        <v>69722</v>
      </c>
      <c r="R1835" s="91"/>
    </row>
    <row r="1836" spans="1:18" ht="20.100000000000001" customHeight="1" x14ac:dyDescent="0.25">
      <c r="A1836" s="87">
        <v>5324</v>
      </c>
      <c r="B1836" s="87" t="s">
        <v>4191</v>
      </c>
      <c r="C1836" s="88"/>
      <c r="D1836" s="88"/>
      <c r="E1836" s="88"/>
      <c r="F1836" s="88" t="s">
        <v>57</v>
      </c>
      <c r="G1836" s="87" t="s">
        <v>4192</v>
      </c>
      <c r="H1836" s="87" t="s">
        <v>106</v>
      </c>
      <c r="I1836" s="87" t="s">
        <v>404</v>
      </c>
      <c r="J1836" s="87" t="s">
        <v>548</v>
      </c>
      <c r="K1836" s="87" t="s">
        <v>549</v>
      </c>
      <c r="L1836" s="87" t="s">
        <v>549</v>
      </c>
      <c r="M1836" s="89">
        <v>23386</v>
      </c>
      <c r="N1836" s="89">
        <v>37670</v>
      </c>
      <c r="O1836" s="89">
        <v>53120</v>
      </c>
      <c r="P1836" s="90">
        <v>114176</v>
      </c>
      <c r="R1836" s="91"/>
    </row>
    <row r="1837" spans="1:18" ht="20.100000000000001" customHeight="1" x14ac:dyDescent="0.25">
      <c r="A1837" s="87">
        <v>5325</v>
      </c>
      <c r="B1837" s="87" t="s">
        <v>4193</v>
      </c>
      <c r="C1837" s="88"/>
      <c r="D1837" s="88"/>
      <c r="E1837" s="88"/>
      <c r="F1837" s="88" t="s">
        <v>57</v>
      </c>
      <c r="G1837" s="87" t="s">
        <v>4194</v>
      </c>
      <c r="H1837" s="87" t="s">
        <v>106</v>
      </c>
      <c r="I1837" s="87" t="s">
        <v>404</v>
      </c>
      <c r="J1837" s="87" t="s">
        <v>548</v>
      </c>
      <c r="K1837" s="87" t="s">
        <v>549</v>
      </c>
      <c r="L1837" s="87" t="s">
        <v>549</v>
      </c>
      <c r="M1837" s="89">
        <v>49794</v>
      </c>
      <c r="N1837" s="89">
        <v>72542</v>
      </c>
      <c r="O1837" s="89">
        <v>212516</v>
      </c>
      <c r="P1837" s="90">
        <v>334852</v>
      </c>
      <c r="R1837" s="91"/>
    </row>
    <row r="1838" spans="1:18" ht="20.100000000000001" customHeight="1" x14ac:dyDescent="0.25">
      <c r="A1838" s="87">
        <v>5459</v>
      </c>
      <c r="B1838" s="87" t="s">
        <v>4195</v>
      </c>
      <c r="C1838" s="88"/>
      <c r="D1838" s="88"/>
      <c r="E1838" s="88"/>
      <c r="F1838" s="88" t="s">
        <v>57</v>
      </c>
      <c r="G1838" s="87" t="s">
        <v>4196</v>
      </c>
      <c r="H1838" s="87" t="s">
        <v>106</v>
      </c>
      <c r="I1838" s="87" t="s">
        <v>404</v>
      </c>
      <c r="J1838" s="87" t="s">
        <v>548</v>
      </c>
      <c r="K1838" s="87" t="s">
        <v>549</v>
      </c>
      <c r="L1838" s="87" t="s">
        <v>549</v>
      </c>
      <c r="M1838" s="89">
        <v>20198</v>
      </c>
      <c r="N1838" s="89">
        <v>23178</v>
      </c>
      <c r="O1838" s="89">
        <v>74318</v>
      </c>
      <c r="P1838" s="90">
        <v>117694</v>
      </c>
      <c r="R1838" s="91"/>
    </row>
    <row r="1839" spans="1:18" ht="20.100000000000001" customHeight="1" x14ac:dyDescent="0.25">
      <c r="A1839" s="87">
        <v>5218</v>
      </c>
      <c r="B1839" s="87" t="s">
        <v>4197</v>
      </c>
      <c r="C1839" s="88"/>
      <c r="D1839" s="88"/>
      <c r="E1839" s="88"/>
      <c r="F1839" s="88" t="s">
        <v>57</v>
      </c>
      <c r="G1839" s="87" t="s">
        <v>4198</v>
      </c>
      <c r="H1839" s="87" t="s">
        <v>106</v>
      </c>
      <c r="I1839" s="87" t="s">
        <v>404</v>
      </c>
      <c r="J1839" s="87" t="s">
        <v>605</v>
      </c>
      <c r="K1839" s="87" t="s">
        <v>549</v>
      </c>
      <c r="L1839" s="87" t="s">
        <v>549</v>
      </c>
      <c r="M1839" s="89">
        <v>20854</v>
      </c>
      <c r="N1839" s="89">
        <v>30768</v>
      </c>
      <c r="O1839" s="89">
        <v>84206</v>
      </c>
      <c r="P1839" s="90">
        <v>135828</v>
      </c>
      <c r="R1839" s="91"/>
    </row>
    <row r="1840" spans="1:18" ht="20.100000000000001" customHeight="1" x14ac:dyDescent="0.25">
      <c r="A1840" s="87">
        <v>5461</v>
      </c>
      <c r="B1840" s="87" t="s">
        <v>4199</v>
      </c>
      <c r="C1840" s="88"/>
      <c r="D1840" s="88"/>
      <c r="E1840" s="88"/>
      <c r="F1840" s="88" t="s">
        <v>57</v>
      </c>
      <c r="G1840" s="87" t="s">
        <v>4200</v>
      </c>
      <c r="H1840" s="87" t="s">
        <v>106</v>
      </c>
      <c r="I1840" s="87" t="s">
        <v>404</v>
      </c>
      <c r="J1840" s="87" t="s">
        <v>548</v>
      </c>
      <c r="K1840" s="87" t="s">
        <v>549</v>
      </c>
      <c r="L1840" s="87" t="s">
        <v>549</v>
      </c>
      <c r="M1840" s="89">
        <v>23760</v>
      </c>
      <c r="N1840" s="89">
        <v>41376</v>
      </c>
      <c r="O1840" s="89">
        <v>59110</v>
      </c>
      <c r="P1840" s="90">
        <v>124246</v>
      </c>
      <c r="R1840" s="91"/>
    </row>
    <row r="1841" spans="1:18" ht="20.100000000000001" customHeight="1" x14ac:dyDescent="0.25">
      <c r="A1841" s="87">
        <v>5462</v>
      </c>
      <c r="B1841" s="87" t="s">
        <v>4201</v>
      </c>
      <c r="C1841" s="88"/>
      <c r="D1841" s="88"/>
      <c r="E1841" s="88"/>
      <c r="F1841" s="88" t="s">
        <v>57</v>
      </c>
      <c r="G1841" s="87" t="s">
        <v>4202</v>
      </c>
      <c r="H1841" s="87" t="s">
        <v>106</v>
      </c>
      <c r="I1841" s="87" t="s">
        <v>404</v>
      </c>
      <c r="J1841" s="87" t="s">
        <v>548</v>
      </c>
      <c r="K1841" s="87" t="s">
        <v>549</v>
      </c>
      <c r="L1841" s="87" t="s">
        <v>549</v>
      </c>
      <c r="M1841" s="89">
        <v>406</v>
      </c>
      <c r="N1841" s="89">
        <v>590</v>
      </c>
      <c r="O1841" s="89">
        <v>6250</v>
      </c>
      <c r="P1841" s="90">
        <v>7246</v>
      </c>
      <c r="R1841" s="91"/>
    </row>
    <row r="1842" spans="1:18" ht="20.100000000000001" customHeight="1" x14ac:dyDescent="0.25">
      <c r="A1842" s="87">
        <v>5455</v>
      </c>
      <c r="B1842" s="87" t="s">
        <v>4203</v>
      </c>
      <c r="C1842" s="88"/>
      <c r="D1842" s="88"/>
      <c r="E1842" s="88"/>
      <c r="F1842" s="88" t="s">
        <v>57</v>
      </c>
      <c r="G1842" s="87" t="s">
        <v>4204</v>
      </c>
      <c r="H1842" s="87" t="s">
        <v>106</v>
      </c>
      <c r="I1842" s="87" t="s">
        <v>404</v>
      </c>
      <c r="J1842" s="87" t="s">
        <v>548</v>
      </c>
      <c r="K1842" s="87" t="s">
        <v>549</v>
      </c>
      <c r="L1842" s="87" t="s">
        <v>549</v>
      </c>
      <c r="M1842" s="89">
        <v>88454</v>
      </c>
      <c r="N1842" s="89">
        <v>451100</v>
      </c>
      <c r="O1842" s="89">
        <v>311168</v>
      </c>
      <c r="P1842" s="90">
        <v>850722</v>
      </c>
      <c r="R1842" s="91"/>
    </row>
    <row r="1843" spans="1:18" ht="20.100000000000001" customHeight="1" x14ac:dyDescent="0.25">
      <c r="A1843" s="87">
        <v>5334</v>
      </c>
      <c r="B1843" s="87" t="s">
        <v>4205</v>
      </c>
      <c r="C1843" s="88"/>
      <c r="D1843" s="88"/>
      <c r="E1843" s="88"/>
      <c r="F1843" s="88" t="s">
        <v>57</v>
      </c>
      <c r="G1843" s="87" t="s">
        <v>4206</v>
      </c>
      <c r="H1843" s="87" t="s">
        <v>106</v>
      </c>
      <c r="I1843" s="87" t="s">
        <v>404</v>
      </c>
      <c r="J1843" s="87" t="s">
        <v>548</v>
      </c>
      <c r="K1843" s="87" t="s">
        <v>549</v>
      </c>
      <c r="L1843" s="87" t="s">
        <v>549</v>
      </c>
      <c r="M1843" s="89">
        <v>49454</v>
      </c>
      <c r="N1843" s="89">
        <v>93220</v>
      </c>
      <c r="O1843" s="89">
        <v>298950</v>
      </c>
      <c r="P1843" s="90">
        <v>441624</v>
      </c>
      <c r="R1843" s="91"/>
    </row>
    <row r="1844" spans="1:18" ht="20.100000000000001" customHeight="1" x14ac:dyDescent="0.25">
      <c r="A1844" s="87">
        <v>5231</v>
      </c>
      <c r="B1844" s="87" t="s">
        <v>4207</v>
      </c>
      <c r="C1844" s="88"/>
      <c r="D1844" s="88"/>
      <c r="E1844" s="88"/>
      <c r="F1844" s="88" t="s">
        <v>57</v>
      </c>
      <c r="G1844" s="87" t="s">
        <v>4208</v>
      </c>
      <c r="H1844" s="87" t="s">
        <v>106</v>
      </c>
      <c r="I1844" s="87" t="s">
        <v>404</v>
      </c>
      <c r="J1844" s="87" t="s">
        <v>605</v>
      </c>
      <c r="K1844" s="87" t="s">
        <v>549</v>
      </c>
      <c r="L1844" s="87" t="s">
        <v>549</v>
      </c>
      <c r="M1844" s="89">
        <v>58376</v>
      </c>
      <c r="N1844" s="89">
        <v>155786</v>
      </c>
      <c r="O1844" s="89">
        <v>205262</v>
      </c>
      <c r="P1844" s="90">
        <v>419424</v>
      </c>
      <c r="R1844" s="91"/>
    </row>
    <row r="1845" spans="1:18" ht="20.100000000000001" customHeight="1" x14ac:dyDescent="0.25">
      <c r="A1845" s="87">
        <v>1940</v>
      </c>
      <c r="B1845" s="87" t="s">
        <v>4209</v>
      </c>
      <c r="C1845" s="88"/>
      <c r="D1845" s="88"/>
      <c r="E1845" s="88" t="s">
        <v>601</v>
      </c>
      <c r="F1845" s="88" t="s">
        <v>57</v>
      </c>
      <c r="G1845" s="87" t="s">
        <v>297</v>
      </c>
      <c r="H1845" s="87" t="s">
        <v>170</v>
      </c>
      <c r="I1845" s="87" t="s">
        <v>297</v>
      </c>
      <c r="J1845" s="87" t="s">
        <v>571</v>
      </c>
      <c r="K1845" s="87" t="s">
        <v>549</v>
      </c>
      <c r="L1845" s="87" t="s">
        <v>549</v>
      </c>
      <c r="M1845" s="89">
        <v>136550</v>
      </c>
      <c r="N1845" s="89">
        <v>354028</v>
      </c>
      <c r="O1845" s="89">
        <v>499150</v>
      </c>
      <c r="P1845" s="90">
        <v>989728</v>
      </c>
      <c r="R1845" s="91"/>
    </row>
    <row r="1846" spans="1:18" ht="20.100000000000001" customHeight="1" x14ac:dyDescent="0.25">
      <c r="A1846" s="87">
        <v>6074</v>
      </c>
      <c r="B1846" s="87" t="s">
        <v>4210</v>
      </c>
      <c r="C1846" s="88"/>
      <c r="D1846" s="88" t="s">
        <v>66</v>
      </c>
      <c r="E1846" s="88"/>
      <c r="F1846" s="88"/>
      <c r="G1846" s="87" t="s">
        <v>4211</v>
      </c>
      <c r="H1846" s="87" t="s">
        <v>632</v>
      </c>
      <c r="I1846" s="87" t="s">
        <v>225</v>
      </c>
      <c r="J1846" s="87" t="s">
        <v>548</v>
      </c>
      <c r="K1846" s="87" t="s">
        <v>549</v>
      </c>
      <c r="L1846" s="87" t="s">
        <v>549</v>
      </c>
      <c r="M1846" s="89">
        <v>67650</v>
      </c>
      <c r="N1846" s="89">
        <v>55252</v>
      </c>
      <c r="O1846" s="89">
        <v>120906</v>
      </c>
      <c r="P1846" s="90">
        <v>243808</v>
      </c>
      <c r="R1846" s="91"/>
    </row>
    <row r="1847" spans="1:18" ht="20.100000000000001" customHeight="1" x14ac:dyDescent="0.25">
      <c r="A1847" s="87">
        <v>6008</v>
      </c>
      <c r="B1847" s="87" t="s">
        <v>4212</v>
      </c>
      <c r="C1847" s="88"/>
      <c r="D1847" s="88" t="s">
        <v>66</v>
      </c>
      <c r="E1847" s="88"/>
      <c r="F1847" s="88"/>
      <c r="G1847" s="87" t="s">
        <v>4213</v>
      </c>
      <c r="H1847" s="87" t="s">
        <v>632</v>
      </c>
      <c r="I1847" s="87" t="s">
        <v>225</v>
      </c>
      <c r="J1847" s="87" t="s">
        <v>548</v>
      </c>
      <c r="K1847" s="87" t="s">
        <v>549</v>
      </c>
      <c r="L1847" s="87" t="s">
        <v>549</v>
      </c>
      <c r="M1847" s="89">
        <v>169028</v>
      </c>
      <c r="N1847" s="89">
        <v>173080</v>
      </c>
      <c r="O1847" s="89">
        <v>393252</v>
      </c>
      <c r="P1847" s="90">
        <v>735360</v>
      </c>
      <c r="R1847" s="91"/>
    </row>
    <row r="1848" spans="1:18" ht="20.100000000000001" customHeight="1" x14ac:dyDescent="0.25">
      <c r="A1848" s="87">
        <v>6070</v>
      </c>
      <c r="B1848" s="87" t="s">
        <v>4214</v>
      </c>
      <c r="C1848" s="88"/>
      <c r="D1848" s="88" t="s">
        <v>66</v>
      </c>
      <c r="E1848" s="88"/>
      <c r="F1848" s="88"/>
      <c r="G1848" s="87" t="s">
        <v>4215</v>
      </c>
      <c r="H1848" s="87" t="s">
        <v>632</v>
      </c>
      <c r="I1848" s="87" t="s">
        <v>225</v>
      </c>
      <c r="J1848" s="87" t="s">
        <v>548</v>
      </c>
      <c r="K1848" s="87" t="s">
        <v>549</v>
      </c>
      <c r="L1848" s="87" t="s">
        <v>549</v>
      </c>
      <c r="M1848" s="89">
        <v>707868</v>
      </c>
      <c r="N1848" s="89">
        <v>984460</v>
      </c>
      <c r="O1848" s="89">
        <v>684998</v>
      </c>
      <c r="P1848" s="90">
        <v>2377326</v>
      </c>
      <c r="R1848" s="91"/>
    </row>
    <row r="1849" spans="1:18" ht="20.100000000000001" customHeight="1" x14ac:dyDescent="0.25">
      <c r="A1849" s="87">
        <v>6073</v>
      </c>
      <c r="B1849" s="87" t="s">
        <v>4216</v>
      </c>
      <c r="C1849" s="88"/>
      <c r="D1849" s="88" t="s">
        <v>66</v>
      </c>
      <c r="E1849" s="88"/>
      <c r="F1849" s="88"/>
      <c r="G1849" s="87" t="s">
        <v>4217</v>
      </c>
      <c r="H1849" s="87" t="s">
        <v>632</v>
      </c>
      <c r="I1849" s="87" t="s">
        <v>225</v>
      </c>
      <c r="J1849" s="87" t="s">
        <v>548</v>
      </c>
      <c r="K1849" s="87" t="s">
        <v>549</v>
      </c>
      <c r="L1849" s="87" t="s">
        <v>549</v>
      </c>
      <c r="M1849" s="89">
        <v>73062</v>
      </c>
      <c r="N1849" s="89">
        <v>58404</v>
      </c>
      <c r="O1849" s="89">
        <v>82068</v>
      </c>
      <c r="P1849" s="90">
        <v>213534</v>
      </c>
      <c r="R1849" s="91"/>
    </row>
    <row r="1850" spans="1:18" ht="20.100000000000001" customHeight="1" x14ac:dyDescent="0.25">
      <c r="A1850" s="87">
        <v>6183</v>
      </c>
      <c r="B1850" s="87" t="s">
        <v>4218</v>
      </c>
      <c r="C1850" s="88"/>
      <c r="D1850" s="88" t="s">
        <v>66</v>
      </c>
      <c r="E1850" s="88"/>
      <c r="F1850" s="88"/>
      <c r="G1850" s="87" t="s">
        <v>4219</v>
      </c>
      <c r="H1850" s="87" t="s">
        <v>632</v>
      </c>
      <c r="I1850" s="87" t="s">
        <v>225</v>
      </c>
      <c r="J1850" s="87" t="s">
        <v>548</v>
      </c>
      <c r="K1850" s="87" t="s">
        <v>549</v>
      </c>
      <c r="L1850" s="87" t="s">
        <v>549</v>
      </c>
      <c r="M1850" s="89">
        <v>898490</v>
      </c>
      <c r="N1850" s="89">
        <v>1003164</v>
      </c>
      <c r="O1850" s="89">
        <v>1049294</v>
      </c>
      <c r="P1850" s="90">
        <v>2950948</v>
      </c>
      <c r="R1850" s="91"/>
    </row>
    <row r="1851" spans="1:18" ht="20.100000000000001" customHeight="1" x14ac:dyDescent="0.25">
      <c r="A1851" s="87">
        <v>6096</v>
      </c>
      <c r="B1851" s="87" t="s">
        <v>4220</v>
      </c>
      <c r="C1851" s="88"/>
      <c r="D1851" s="88" t="s">
        <v>66</v>
      </c>
      <c r="E1851" s="88"/>
      <c r="F1851" s="88"/>
      <c r="G1851" s="87" t="s">
        <v>4221</v>
      </c>
      <c r="H1851" s="87" t="s">
        <v>632</v>
      </c>
      <c r="I1851" s="87" t="s">
        <v>225</v>
      </c>
      <c r="J1851" s="87" t="s">
        <v>548</v>
      </c>
      <c r="K1851" s="87" t="s">
        <v>549</v>
      </c>
      <c r="L1851" s="87" t="s">
        <v>549</v>
      </c>
      <c r="M1851" s="89">
        <v>156280</v>
      </c>
      <c r="N1851" s="89">
        <v>196740</v>
      </c>
      <c r="O1851" s="89">
        <v>245944</v>
      </c>
      <c r="P1851" s="90">
        <v>598964</v>
      </c>
      <c r="R1851" s="91"/>
    </row>
    <row r="1852" spans="1:18" ht="20.100000000000001" customHeight="1" x14ac:dyDescent="0.25">
      <c r="A1852" s="87">
        <v>3145</v>
      </c>
      <c r="B1852" s="87" t="s">
        <v>4222</v>
      </c>
      <c r="C1852" s="88"/>
      <c r="D1852" s="88"/>
      <c r="E1852" s="88" t="s">
        <v>601</v>
      </c>
      <c r="F1852" s="88" t="s">
        <v>57</v>
      </c>
      <c r="G1852" s="87" t="s">
        <v>4223</v>
      </c>
      <c r="H1852" s="87" t="s">
        <v>106</v>
      </c>
      <c r="I1852" s="87" t="s">
        <v>316</v>
      </c>
      <c r="J1852" s="87" t="s">
        <v>696</v>
      </c>
      <c r="K1852" s="87" t="s">
        <v>549</v>
      </c>
      <c r="L1852" s="87" t="s">
        <v>549</v>
      </c>
      <c r="M1852" s="89">
        <v>21276</v>
      </c>
      <c r="N1852" s="89">
        <v>33748</v>
      </c>
      <c r="O1852" s="89">
        <v>33964</v>
      </c>
      <c r="P1852" s="90">
        <v>88988</v>
      </c>
      <c r="R1852" s="91"/>
    </row>
    <row r="1853" spans="1:18" ht="20.100000000000001" customHeight="1" x14ac:dyDescent="0.25">
      <c r="A1853" s="87">
        <v>3072</v>
      </c>
      <c r="B1853" s="87" t="s">
        <v>4224</v>
      </c>
      <c r="C1853" s="88"/>
      <c r="D1853" s="88"/>
      <c r="E1853" s="88" t="s">
        <v>601</v>
      </c>
      <c r="F1853" s="88" t="s">
        <v>57</v>
      </c>
      <c r="G1853" s="87" t="s">
        <v>4225</v>
      </c>
      <c r="H1853" s="87" t="s">
        <v>106</v>
      </c>
      <c r="I1853" s="87" t="s">
        <v>316</v>
      </c>
      <c r="J1853" s="87" t="s">
        <v>696</v>
      </c>
      <c r="K1853" s="87" t="s">
        <v>549</v>
      </c>
      <c r="L1853" s="87" t="s">
        <v>549</v>
      </c>
      <c r="M1853" s="89">
        <v>63856</v>
      </c>
      <c r="N1853" s="89">
        <v>151194</v>
      </c>
      <c r="O1853" s="89">
        <v>169248</v>
      </c>
      <c r="P1853" s="90">
        <v>384298</v>
      </c>
      <c r="R1853" s="91"/>
    </row>
    <row r="1854" spans="1:18" ht="20.100000000000001" customHeight="1" x14ac:dyDescent="0.25">
      <c r="A1854" s="87">
        <v>3073</v>
      </c>
      <c r="B1854" s="87" t="s">
        <v>4226</v>
      </c>
      <c r="C1854" s="88"/>
      <c r="D1854" s="88"/>
      <c r="E1854" s="88" t="s">
        <v>601</v>
      </c>
      <c r="F1854" s="88" t="s">
        <v>57</v>
      </c>
      <c r="G1854" s="87" t="s">
        <v>4227</v>
      </c>
      <c r="H1854" s="87" t="s">
        <v>106</v>
      </c>
      <c r="I1854" s="87" t="s">
        <v>316</v>
      </c>
      <c r="J1854" s="87" t="s">
        <v>696</v>
      </c>
      <c r="K1854" s="87" t="s">
        <v>549</v>
      </c>
      <c r="L1854" s="87" t="s">
        <v>549</v>
      </c>
      <c r="M1854" s="89">
        <v>12094</v>
      </c>
      <c r="N1854" s="89">
        <v>52160</v>
      </c>
      <c r="O1854" s="89">
        <v>35230</v>
      </c>
      <c r="P1854" s="90">
        <v>99484</v>
      </c>
      <c r="R1854" s="91"/>
    </row>
    <row r="1855" spans="1:18" ht="20.100000000000001" customHeight="1" x14ac:dyDescent="0.25">
      <c r="A1855" s="87">
        <v>3159</v>
      </c>
      <c r="B1855" s="87" t="s">
        <v>4228</v>
      </c>
      <c r="C1855" s="88"/>
      <c r="D1855" s="88"/>
      <c r="E1855" s="88" t="s">
        <v>601</v>
      </c>
      <c r="F1855" s="88" t="s">
        <v>57</v>
      </c>
      <c r="G1855" s="87" t="s">
        <v>4229</v>
      </c>
      <c r="H1855" s="87" t="s">
        <v>106</v>
      </c>
      <c r="I1855" s="87" t="s">
        <v>316</v>
      </c>
      <c r="J1855" s="87" t="s">
        <v>696</v>
      </c>
      <c r="K1855" s="87" t="s">
        <v>549</v>
      </c>
      <c r="L1855" s="87" t="s">
        <v>549</v>
      </c>
      <c r="M1855" s="89">
        <v>9180</v>
      </c>
      <c r="N1855" s="89">
        <v>19064</v>
      </c>
      <c r="O1855" s="89">
        <v>8166</v>
      </c>
      <c r="P1855" s="90">
        <v>36410</v>
      </c>
      <c r="R1855" s="91"/>
    </row>
    <row r="1856" spans="1:18" ht="20.100000000000001" customHeight="1" x14ac:dyDescent="0.25">
      <c r="A1856" s="87">
        <v>5501</v>
      </c>
      <c r="B1856" s="87" t="s">
        <v>4230</v>
      </c>
      <c r="C1856" s="88"/>
      <c r="D1856" s="88"/>
      <c r="E1856" s="88" t="s">
        <v>601</v>
      </c>
      <c r="F1856" s="88" t="s">
        <v>57</v>
      </c>
      <c r="G1856" s="87" t="s">
        <v>4231</v>
      </c>
      <c r="H1856" s="87" t="s">
        <v>106</v>
      </c>
      <c r="I1856" s="87" t="s">
        <v>316</v>
      </c>
      <c r="J1856" s="87" t="s">
        <v>696</v>
      </c>
      <c r="K1856" s="87" t="s">
        <v>549</v>
      </c>
      <c r="L1856" s="87" t="s">
        <v>549</v>
      </c>
      <c r="M1856" s="89">
        <v>36274</v>
      </c>
      <c r="N1856" s="89">
        <v>80688</v>
      </c>
      <c r="O1856" s="89">
        <v>76786</v>
      </c>
      <c r="P1856" s="90">
        <v>193748</v>
      </c>
      <c r="R1856" s="91"/>
    </row>
    <row r="1857" spans="1:18" ht="20.100000000000001" customHeight="1" x14ac:dyDescent="0.25">
      <c r="A1857" s="87">
        <v>3074</v>
      </c>
      <c r="B1857" s="87" t="s">
        <v>4232</v>
      </c>
      <c r="C1857" s="88"/>
      <c r="D1857" s="88"/>
      <c r="E1857" s="88" t="s">
        <v>601</v>
      </c>
      <c r="F1857" s="88" t="s">
        <v>57</v>
      </c>
      <c r="G1857" s="87" t="s">
        <v>4233</v>
      </c>
      <c r="H1857" s="87" t="s">
        <v>106</v>
      </c>
      <c r="I1857" s="87" t="s">
        <v>316</v>
      </c>
      <c r="J1857" s="87" t="s">
        <v>696</v>
      </c>
      <c r="K1857" s="87" t="s">
        <v>549</v>
      </c>
      <c r="L1857" s="87" t="s">
        <v>549</v>
      </c>
      <c r="M1857" s="89">
        <v>374804</v>
      </c>
      <c r="N1857" s="89">
        <v>784730</v>
      </c>
      <c r="O1857" s="89">
        <v>689512</v>
      </c>
      <c r="P1857" s="90">
        <v>1849046</v>
      </c>
      <c r="R1857" s="91"/>
    </row>
    <row r="1858" spans="1:18" ht="20.100000000000001" customHeight="1" x14ac:dyDescent="0.25">
      <c r="A1858" s="87">
        <v>3071</v>
      </c>
      <c r="B1858" s="87" t="s">
        <v>4234</v>
      </c>
      <c r="C1858" s="88"/>
      <c r="D1858" s="88"/>
      <c r="E1858" s="88" t="s">
        <v>601</v>
      </c>
      <c r="F1858" s="88" t="s">
        <v>57</v>
      </c>
      <c r="G1858" s="87" t="s">
        <v>4235</v>
      </c>
      <c r="H1858" s="87" t="s">
        <v>106</v>
      </c>
      <c r="I1858" s="87" t="s">
        <v>316</v>
      </c>
      <c r="J1858" s="87" t="s">
        <v>696</v>
      </c>
      <c r="K1858" s="87" t="s">
        <v>549</v>
      </c>
      <c r="L1858" s="87" t="s">
        <v>549</v>
      </c>
      <c r="M1858" s="89">
        <v>17582</v>
      </c>
      <c r="N1858" s="89">
        <v>59958</v>
      </c>
      <c r="O1858" s="89">
        <v>22762</v>
      </c>
      <c r="P1858" s="90">
        <v>100302</v>
      </c>
      <c r="R1858" s="91"/>
    </row>
    <row r="1859" spans="1:18" ht="20.100000000000001" customHeight="1" x14ac:dyDescent="0.25">
      <c r="A1859" s="87">
        <v>3036</v>
      </c>
      <c r="B1859" s="87" t="s">
        <v>4236</v>
      </c>
      <c r="C1859" s="88"/>
      <c r="D1859" s="88"/>
      <c r="E1859" s="88" t="s">
        <v>601</v>
      </c>
      <c r="F1859" s="88" t="s">
        <v>57</v>
      </c>
      <c r="G1859" s="87" t="s">
        <v>4237</v>
      </c>
      <c r="H1859" s="87" t="s">
        <v>106</v>
      </c>
      <c r="I1859" s="87" t="s">
        <v>316</v>
      </c>
      <c r="J1859" s="87" t="s">
        <v>696</v>
      </c>
      <c r="K1859" s="87" t="s">
        <v>549</v>
      </c>
      <c r="L1859" s="87" t="s">
        <v>549</v>
      </c>
      <c r="M1859" s="89">
        <v>96048</v>
      </c>
      <c r="N1859" s="89">
        <v>166412</v>
      </c>
      <c r="O1859" s="89">
        <v>193948</v>
      </c>
      <c r="P1859" s="90">
        <v>456408</v>
      </c>
      <c r="R1859" s="91"/>
    </row>
    <row r="1860" spans="1:18" ht="20.100000000000001" customHeight="1" x14ac:dyDescent="0.25">
      <c r="A1860" s="87">
        <v>3152</v>
      </c>
      <c r="B1860" s="87" t="s">
        <v>4238</v>
      </c>
      <c r="C1860" s="88"/>
      <c r="D1860" s="88"/>
      <c r="E1860" s="88" t="s">
        <v>601</v>
      </c>
      <c r="F1860" s="88" t="s">
        <v>57</v>
      </c>
      <c r="G1860" s="87" t="s">
        <v>4239</v>
      </c>
      <c r="H1860" s="87" t="s">
        <v>106</v>
      </c>
      <c r="I1860" s="87" t="s">
        <v>316</v>
      </c>
      <c r="J1860" s="87" t="s">
        <v>696</v>
      </c>
      <c r="K1860" s="87" t="s">
        <v>549</v>
      </c>
      <c r="L1860" s="87" t="s">
        <v>549</v>
      </c>
      <c r="M1860" s="89">
        <v>118986</v>
      </c>
      <c r="N1860" s="89">
        <v>225580</v>
      </c>
      <c r="O1860" s="89">
        <v>236488</v>
      </c>
      <c r="P1860" s="90">
        <v>581054</v>
      </c>
      <c r="R1860" s="91"/>
    </row>
    <row r="1861" spans="1:18" ht="20.100000000000001" customHeight="1" x14ac:dyDescent="0.25">
      <c r="A1861" s="87">
        <v>3153</v>
      </c>
      <c r="B1861" s="87" t="s">
        <v>4240</v>
      </c>
      <c r="C1861" s="88"/>
      <c r="D1861" s="88"/>
      <c r="E1861" s="88" t="s">
        <v>601</v>
      </c>
      <c r="F1861" s="88" t="s">
        <v>57</v>
      </c>
      <c r="G1861" s="87" t="s">
        <v>4241</v>
      </c>
      <c r="H1861" s="87" t="s">
        <v>106</v>
      </c>
      <c r="I1861" s="87" t="s">
        <v>316</v>
      </c>
      <c r="J1861" s="87" t="s">
        <v>696</v>
      </c>
      <c r="K1861" s="87" t="s">
        <v>549</v>
      </c>
      <c r="L1861" s="87" t="s">
        <v>549</v>
      </c>
      <c r="M1861" s="89">
        <v>150250</v>
      </c>
      <c r="N1861" s="89">
        <v>143932</v>
      </c>
      <c r="O1861" s="89">
        <v>199874</v>
      </c>
      <c r="P1861" s="90">
        <v>494056</v>
      </c>
      <c r="R1861" s="91"/>
    </row>
    <row r="1862" spans="1:18" ht="20.100000000000001" customHeight="1" x14ac:dyDescent="0.25">
      <c r="A1862" s="87">
        <v>3549</v>
      </c>
      <c r="B1862" s="87" t="s">
        <v>4242</v>
      </c>
      <c r="C1862" s="88"/>
      <c r="D1862" s="88"/>
      <c r="E1862" s="88"/>
      <c r="F1862" s="88" t="s">
        <v>57</v>
      </c>
      <c r="G1862" s="87" t="s">
        <v>4243</v>
      </c>
      <c r="H1862" s="87" t="s">
        <v>187</v>
      </c>
      <c r="I1862" s="87" t="s">
        <v>381</v>
      </c>
      <c r="J1862" s="87" t="s">
        <v>696</v>
      </c>
      <c r="K1862" s="87" t="s">
        <v>549</v>
      </c>
      <c r="L1862" s="87" t="s">
        <v>549</v>
      </c>
      <c r="M1862" s="89">
        <v>3322</v>
      </c>
      <c r="N1862" s="89">
        <v>24840</v>
      </c>
      <c r="O1862" s="89">
        <v>12816</v>
      </c>
      <c r="P1862" s="90">
        <v>40978</v>
      </c>
      <c r="R1862" s="91"/>
    </row>
    <row r="1863" spans="1:18" ht="20.100000000000001" customHeight="1" x14ac:dyDescent="0.25">
      <c r="A1863" s="87">
        <v>3550</v>
      </c>
      <c r="B1863" s="87" t="s">
        <v>4244</v>
      </c>
      <c r="C1863" s="88"/>
      <c r="D1863" s="88"/>
      <c r="E1863" s="88"/>
      <c r="F1863" s="88" t="s">
        <v>57</v>
      </c>
      <c r="G1863" s="87" t="s">
        <v>4245</v>
      </c>
      <c r="H1863" s="87" t="s">
        <v>187</v>
      </c>
      <c r="I1863" s="87" t="s">
        <v>381</v>
      </c>
      <c r="J1863" s="87" t="s">
        <v>696</v>
      </c>
      <c r="K1863" s="87" t="s">
        <v>549</v>
      </c>
      <c r="L1863" s="87" t="s">
        <v>549</v>
      </c>
      <c r="M1863" s="89">
        <v>942</v>
      </c>
      <c r="N1863" s="89">
        <v>10636</v>
      </c>
      <c r="O1863" s="89">
        <v>4422</v>
      </c>
      <c r="P1863" s="90">
        <v>16000</v>
      </c>
      <c r="R1863" s="91"/>
    </row>
    <row r="1864" spans="1:18" ht="20.100000000000001" customHeight="1" x14ac:dyDescent="0.25">
      <c r="A1864" s="87">
        <v>5786</v>
      </c>
      <c r="B1864" s="87" t="s">
        <v>4246</v>
      </c>
      <c r="C1864" s="88"/>
      <c r="D1864" s="88"/>
      <c r="E1864" s="88"/>
      <c r="F1864" s="88" t="s">
        <v>57</v>
      </c>
      <c r="G1864" s="87" t="s">
        <v>4247</v>
      </c>
      <c r="H1864" s="87" t="s">
        <v>187</v>
      </c>
      <c r="I1864" s="87" t="s">
        <v>381</v>
      </c>
      <c r="J1864" s="87" t="s">
        <v>696</v>
      </c>
      <c r="K1864" s="87" t="s">
        <v>549</v>
      </c>
      <c r="L1864" s="87" t="s">
        <v>549</v>
      </c>
      <c r="M1864" s="89">
        <v>0</v>
      </c>
      <c r="N1864" s="89">
        <v>5926</v>
      </c>
      <c r="O1864" s="89">
        <v>0</v>
      </c>
      <c r="P1864" s="90">
        <v>5926</v>
      </c>
      <c r="R1864" s="91"/>
    </row>
    <row r="1865" spans="1:18" ht="20.100000000000001" customHeight="1" x14ac:dyDescent="0.25">
      <c r="A1865" s="87">
        <v>8724</v>
      </c>
      <c r="B1865" s="87" t="s">
        <v>4248</v>
      </c>
      <c r="C1865" s="88"/>
      <c r="D1865" s="88"/>
      <c r="E1865" s="88"/>
      <c r="F1865" s="88" t="s">
        <v>57</v>
      </c>
      <c r="G1865" s="87" t="s">
        <v>4249</v>
      </c>
      <c r="H1865" s="87" t="s">
        <v>187</v>
      </c>
      <c r="I1865" s="87" t="s">
        <v>381</v>
      </c>
      <c r="J1865" s="87" t="s">
        <v>696</v>
      </c>
      <c r="K1865" s="87" t="s">
        <v>549</v>
      </c>
      <c r="L1865" s="87" t="s">
        <v>549</v>
      </c>
      <c r="M1865" s="89">
        <v>0</v>
      </c>
      <c r="N1865" s="89">
        <v>144</v>
      </c>
      <c r="O1865" s="89">
        <v>0</v>
      </c>
      <c r="P1865" s="90">
        <v>144</v>
      </c>
      <c r="R1865" s="91"/>
    </row>
    <row r="1866" spans="1:18" ht="20.100000000000001" customHeight="1" x14ac:dyDescent="0.25">
      <c r="A1866" s="87">
        <v>5840</v>
      </c>
      <c r="B1866" s="87" t="s">
        <v>4250</v>
      </c>
      <c r="C1866" s="88"/>
      <c r="D1866" s="88"/>
      <c r="E1866" s="88"/>
      <c r="F1866" s="88" t="s">
        <v>57</v>
      </c>
      <c r="G1866" s="87" t="s">
        <v>4251</v>
      </c>
      <c r="H1866" s="87" t="s">
        <v>187</v>
      </c>
      <c r="I1866" s="87" t="s">
        <v>398</v>
      </c>
      <c r="J1866" s="87" t="s">
        <v>696</v>
      </c>
      <c r="K1866" s="87" t="s">
        <v>549</v>
      </c>
      <c r="L1866" s="87" t="s">
        <v>549</v>
      </c>
      <c r="M1866" s="89">
        <v>794</v>
      </c>
      <c r="N1866" s="89">
        <v>1654</v>
      </c>
      <c r="O1866" s="89">
        <v>150</v>
      </c>
      <c r="P1866" s="90">
        <v>2598</v>
      </c>
      <c r="R1866" s="91"/>
    </row>
    <row r="1867" spans="1:18" ht="20.100000000000001" customHeight="1" x14ac:dyDescent="0.25">
      <c r="A1867" s="87">
        <v>5961</v>
      </c>
      <c r="B1867" s="87" t="s">
        <v>4252</v>
      </c>
      <c r="C1867" s="88"/>
      <c r="D1867" s="88"/>
      <c r="E1867" s="88"/>
      <c r="F1867" s="88" t="s">
        <v>57</v>
      </c>
      <c r="G1867" s="87" t="s">
        <v>4253</v>
      </c>
      <c r="H1867" s="87" t="s">
        <v>187</v>
      </c>
      <c r="I1867" s="87" t="s">
        <v>398</v>
      </c>
      <c r="J1867" s="87" t="s">
        <v>693</v>
      </c>
      <c r="K1867" s="87" t="s">
        <v>549</v>
      </c>
      <c r="L1867" s="87" t="s">
        <v>549</v>
      </c>
      <c r="M1867" s="89">
        <v>120236.23025064822</v>
      </c>
      <c r="N1867" s="89">
        <v>304632.48815903196</v>
      </c>
      <c r="O1867" s="89">
        <v>34404.076750216074</v>
      </c>
      <c r="P1867" s="90">
        <v>459272.79515989625</v>
      </c>
      <c r="R1867" s="91"/>
    </row>
    <row r="1868" spans="1:18" ht="20.100000000000001" customHeight="1" x14ac:dyDescent="0.25">
      <c r="A1868" s="87">
        <v>5962</v>
      </c>
      <c r="B1868" s="87" t="s">
        <v>4254</v>
      </c>
      <c r="C1868" s="88"/>
      <c r="D1868" s="88"/>
      <c r="E1868" s="88"/>
      <c r="F1868" s="88" t="s">
        <v>57</v>
      </c>
      <c r="G1868" s="87" t="s">
        <v>4255</v>
      </c>
      <c r="H1868" s="87" t="s">
        <v>187</v>
      </c>
      <c r="I1868" s="87" t="s">
        <v>398</v>
      </c>
      <c r="J1868" s="87" t="s">
        <v>696</v>
      </c>
      <c r="K1868" s="87" t="s">
        <v>549</v>
      </c>
      <c r="L1868" s="87" t="s">
        <v>549</v>
      </c>
      <c r="M1868" s="89">
        <v>43195.769749351777</v>
      </c>
      <c r="N1868" s="89">
        <v>109441.51184096803</v>
      </c>
      <c r="O1868" s="89">
        <v>12359.923249783924</v>
      </c>
      <c r="P1868" s="90">
        <v>164997.20484010372</v>
      </c>
      <c r="R1868" s="91"/>
    </row>
    <row r="1869" spans="1:18" ht="20.100000000000001" customHeight="1" x14ac:dyDescent="0.25">
      <c r="A1869" s="87">
        <v>5853</v>
      </c>
      <c r="B1869" s="87" t="s">
        <v>4256</v>
      </c>
      <c r="C1869" s="88"/>
      <c r="D1869" s="88"/>
      <c r="E1869" s="88"/>
      <c r="F1869" s="88" t="s">
        <v>57</v>
      </c>
      <c r="G1869" s="87" t="s">
        <v>4257</v>
      </c>
      <c r="H1869" s="87" t="s">
        <v>187</v>
      </c>
      <c r="I1869" s="87" t="s">
        <v>398</v>
      </c>
      <c r="J1869" s="87" t="s">
        <v>696</v>
      </c>
      <c r="K1869" s="87" t="s">
        <v>549</v>
      </c>
      <c r="L1869" s="87" t="s">
        <v>549</v>
      </c>
      <c r="M1869" s="89">
        <v>9328</v>
      </c>
      <c r="N1869" s="89">
        <v>10708</v>
      </c>
      <c r="O1869" s="89">
        <v>678</v>
      </c>
      <c r="P1869" s="90">
        <v>20714</v>
      </c>
      <c r="R1869" s="91"/>
    </row>
    <row r="1870" spans="1:18" ht="20.100000000000001" customHeight="1" x14ac:dyDescent="0.25">
      <c r="A1870" s="87">
        <v>5835</v>
      </c>
      <c r="B1870" s="87" t="s">
        <v>4258</v>
      </c>
      <c r="C1870" s="88"/>
      <c r="D1870" s="88"/>
      <c r="E1870" s="88"/>
      <c r="F1870" s="88" t="s">
        <v>57</v>
      </c>
      <c r="G1870" s="87" t="s">
        <v>4259</v>
      </c>
      <c r="H1870" s="87" t="s">
        <v>187</v>
      </c>
      <c r="I1870" s="87" t="s">
        <v>398</v>
      </c>
      <c r="J1870" s="87" t="s">
        <v>693</v>
      </c>
      <c r="K1870" s="87" t="s">
        <v>549</v>
      </c>
      <c r="L1870" s="87" t="s">
        <v>549</v>
      </c>
      <c r="M1870" s="89">
        <v>33540</v>
      </c>
      <c r="N1870" s="89">
        <v>179666</v>
      </c>
      <c r="O1870" s="89">
        <v>21774</v>
      </c>
      <c r="P1870" s="90">
        <v>234980</v>
      </c>
      <c r="R1870" s="91"/>
    </row>
    <row r="1871" spans="1:18" ht="20.100000000000001" customHeight="1" x14ac:dyDescent="0.25">
      <c r="A1871" s="87">
        <v>5849</v>
      </c>
      <c r="B1871" s="87" t="s">
        <v>4260</v>
      </c>
      <c r="C1871" s="88"/>
      <c r="D1871" s="88"/>
      <c r="E1871" s="88"/>
      <c r="F1871" s="88" t="s">
        <v>57</v>
      </c>
      <c r="G1871" s="87" t="s">
        <v>4261</v>
      </c>
      <c r="H1871" s="87" t="s">
        <v>187</v>
      </c>
      <c r="I1871" s="87" t="s">
        <v>398</v>
      </c>
      <c r="J1871" s="87" t="s">
        <v>696</v>
      </c>
      <c r="K1871" s="87" t="s">
        <v>549</v>
      </c>
      <c r="L1871" s="87" t="s">
        <v>549</v>
      </c>
      <c r="M1871" s="89">
        <v>840</v>
      </c>
      <c r="N1871" s="89">
        <v>1704</v>
      </c>
      <c r="O1871" s="89">
        <v>0</v>
      </c>
      <c r="P1871" s="90">
        <v>2544</v>
      </c>
      <c r="R1871" s="91"/>
    </row>
    <row r="1872" spans="1:18" ht="20.100000000000001" customHeight="1" x14ac:dyDescent="0.25">
      <c r="A1872" s="87">
        <v>5857</v>
      </c>
      <c r="B1872" s="87" t="s">
        <v>4262</v>
      </c>
      <c r="C1872" s="88"/>
      <c r="D1872" s="88"/>
      <c r="E1872" s="88"/>
      <c r="F1872" s="88" t="s">
        <v>57</v>
      </c>
      <c r="G1872" s="87" t="s">
        <v>4263</v>
      </c>
      <c r="H1872" s="87" t="s">
        <v>187</v>
      </c>
      <c r="I1872" s="87" t="s">
        <v>398</v>
      </c>
      <c r="J1872" s="87" t="s">
        <v>696</v>
      </c>
      <c r="K1872" s="87" t="s">
        <v>549</v>
      </c>
      <c r="L1872" s="87" t="s">
        <v>549</v>
      </c>
      <c r="M1872" s="89">
        <v>2484</v>
      </c>
      <c r="N1872" s="89">
        <v>4278</v>
      </c>
      <c r="O1872" s="89">
        <v>428</v>
      </c>
      <c r="P1872" s="90">
        <v>7190</v>
      </c>
      <c r="R1872" s="91"/>
    </row>
    <row r="1873" spans="1:18" ht="20.100000000000001" customHeight="1" x14ac:dyDescent="0.25">
      <c r="A1873" s="87">
        <v>2396</v>
      </c>
      <c r="B1873" s="87" t="s">
        <v>4264</v>
      </c>
      <c r="C1873" s="88"/>
      <c r="D1873" s="88"/>
      <c r="E1873" s="88" t="s">
        <v>601</v>
      </c>
      <c r="F1873" s="88" t="s">
        <v>57</v>
      </c>
      <c r="G1873" s="87" t="s">
        <v>4265</v>
      </c>
      <c r="H1873" s="87" t="s">
        <v>112</v>
      </c>
      <c r="I1873" s="87" t="s">
        <v>319</v>
      </c>
      <c r="J1873" s="87" t="s">
        <v>558</v>
      </c>
      <c r="K1873" s="87" t="s">
        <v>549</v>
      </c>
      <c r="L1873" s="87" t="s">
        <v>549</v>
      </c>
      <c r="M1873" s="89">
        <v>48196</v>
      </c>
      <c r="N1873" s="89">
        <v>129604</v>
      </c>
      <c r="O1873" s="89">
        <v>68806</v>
      </c>
      <c r="P1873" s="90">
        <v>246606</v>
      </c>
      <c r="R1873" s="91"/>
    </row>
    <row r="1874" spans="1:18" ht="20.100000000000001" customHeight="1" x14ac:dyDescent="0.25">
      <c r="A1874" s="87">
        <v>2215</v>
      </c>
      <c r="B1874" s="87" t="s">
        <v>4266</v>
      </c>
      <c r="C1874" s="88"/>
      <c r="D1874" s="88"/>
      <c r="E1874" s="88" t="s">
        <v>601</v>
      </c>
      <c r="F1874" s="88" t="s">
        <v>57</v>
      </c>
      <c r="G1874" s="87" t="s">
        <v>4267</v>
      </c>
      <c r="H1874" s="87" t="s">
        <v>112</v>
      </c>
      <c r="I1874" s="87" t="s">
        <v>319</v>
      </c>
      <c r="J1874" s="87" t="s">
        <v>1255</v>
      </c>
      <c r="K1874" s="87" t="s">
        <v>549</v>
      </c>
      <c r="L1874" s="87" t="s">
        <v>549</v>
      </c>
      <c r="M1874" s="89">
        <v>44368</v>
      </c>
      <c r="N1874" s="89">
        <v>89740</v>
      </c>
      <c r="O1874" s="89">
        <v>66496</v>
      </c>
      <c r="P1874" s="90">
        <v>200604</v>
      </c>
      <c r="R1874" s="91"/>
    </row>
    <row r="1875" spans="1:18" ht="20.100000000000001" customHeight="1" x14ac:dyDescent="0.25">
      <c r="A1875" s="87">
        <v>2351</v>
      </c>
      <c r="B1875" s="87" t="s">
        <v>4268</v>
      </c>
      <c r="C1875" s="88"/>
      <c r="D1875" s="88"/>
      <c r="E1875" s="88" t="s">
        <v>601</v>
      </c>
      <c r="F1875" s="88" t="s">
        <v>57</v>
      </c>
      <c r="G1875" s="87" t="s">
        <v>4269</v>
      </c>
      <c r="H1875" s="87" t="s">
        <v>112</v>
      </c>
      <c r="I1875" s="87" t="s">
        <v>319</v>
      </c>
      <c r="J1875" s="87" t="s">
        <v>558</v>
      </c>
      <c r="K1875" s="87" t="s">
        <v>549</v>
      </c>
      <c r="L1875" s="87" t="s">
        <v>549</v>
      </c>
      <c r="M1875" s="89">
        <v>1430</v>
      </c>
      <c r="N1875" s="89">
        <v>2166</v>
      </c>
      <c r="O1875" s="89">
        <v>392</v>
      </c>
      <c r="P1875" s="90">
        <v>3988</v>
      </c>
      <c r="R1875" s="91"/>
    </row>
    <row r="1876" spans="1:18" ht="20.100000000000001" customHeight="1" x14ac:dyDescent="0.25">
      <c r="A1876" s="87">
        <v>2279</v>
      </c>
      <c r="B1876" s="87" t="s">
        <v>4270</v>
      </c>
      <c r="C1876" s="88"/>
      <c r="D1876" s="88"/>
      <c r="E1876" s="88" t="s">
        <v>601</v>
      </c>
      <c r="F1876" s="88" t="s">
        <v>57</v>
      </c>
      <c r="G1876" s="87" t="s">
        <v>4271</v>
      </c>
      <c r="H1876" s="87" t="s">
        <v>112</v>
      </c>
      <c r="I1876" s="87" t="s">
        <v>319</v>
      </c>
      <c r="J1876" s="87" t="s">
        <v>558</v>
      </c>
      <c r="K1876" s="87" t="s">
        <v>549</v>
      </c>
      <c r="L1876" s="87" t="s">
        <v>549</v>
      </c>
      <c r="M1876" s="89">
        <v>69788</v>
      </c>
      <c r="N1876" s="89">
        <v>116670</v>
      </c>
      <c r="O1876" s="89">
        <v>55076</v>
      </c>
      <c r="P1876" s="90">
        <v>241534</v>
      </c>
      <c r="R1876" s="91"/>
    </row>
    <row r="1877" spans="1:18" ht="20.100000000000001" customHeight="1" x14ac:dyDescent="0.25">
      <c r="A1877" s="87">
        <v>2280</v>
      </c>
      <c r="B1877" s="87" t="s">
        <v>4272</v>
      </c>
      <c r="C1877" s="88"/>
      <c r="D1877" s="88"/>
      <c r="E1877" s="88" t="s">
        <v>601</v>
      </c>
      <c r="F1877" s="88" t="s">
        <v>57</v>
      </c>
      <c r="G1877" s="87" t="s">
        <v>4273</v>
      </c>
      <c r="H1877" s="87" t="s">
        <v>112</v>
      </c>
      <c r="I1877" s="87" t="s">
        <v>319</v>
      </c>
      <c r="J1877" s="87" t="s">
        <v>558</v>
      </c>
      <c r="K1877" s="87" t="s">
        <v>549</v>
      </c>
      <c r="L1877" s="87" t="s">
        <v>549</v>
      </c>
      <c r="M1877" s="89">
        <v>19066</v>
      </c>
      <c r="N1877" s="89">
        <v>20530</v>
      </c>
      <c r="O1877" s="89">
        <v>7258</v>
      </c>
      <c r="P1877" s="90">
        <v>46854</v>
      </c>
      <c r="R1877" s="91"/>
    </row>
    <row r="1878" spans="1:18" ht="20.100000000000001" customHeight="1" x14ac:dyDescent="0.25">
      <c r="A1878" s="87">
        <v>2399</v>
      </c>
      <c r="B1878" s="87" t="s">
        <v>4274</v>
      </c>
      <c r="C1878" s="88"/>
      <c r="D1878" s="88"/>
      <c r="E1878" s="88" t="s">
        <v>601</v>
      </c>
      <c r="F1878" s="88" t="s">
        <v>57</v>
      </c>
      <c r="G1878" s="87" t="s">
        <v>4275</v>
      </c>
      <c r="H1878" s="87" t="s">
        <v>112</v>
      </c>
      <c r="I1878" s="87" t="s">
        <v>319</v>
      </c>
      <c r="J1878" s="87" t="s">
        <v>558</v>
      </c>
      <c r="K1878" s="87" t="s">
        <v>549</v>
      </c>
      <c r="L1878" s="87" t="s">
        <v>549</v>
      </c>
      <c r="M1878" s="89">
        <v>478</v>
      </c>
      <c r="N1878" s="89">
        <v>546</v>
      </c>
      <c r="O1878" s="89">
        <v>0</v>
      </c>
      <c r="P1878" s="90">
        <v>1024</v>
      </c>
      <c r="R1878" s="91"/>
    </row>
    <row r="1879" spans="1:18" ht="20.100000000000001" customHeight="1" x14ac:dyDescent="0.25">
      <c r="A1879" s="87">
        <v>2358</v>
      </c>
      <c r="B1879" s="87" t="s">
        <v>4276</v>
      </c>
      <c r="C1879" s="88"/>
      <c r="D1879" s="88"/>
      <c r="E1879" s="88" t="s">
        <v>601</v>
      </c>
      <c r="F1879" s="88" t="s">
        <v>57</v>
      </c>
      <c r="G1879" s="87" t="s">
        <v>4277</v>
      </c>
      <c r="H1879" s="87" t="s">
        <v>112</v>
      </c>
      <c r="I1879" s="87" t="s">
        <v>319</v>
      </c>
      <c r="J1879" s="87" t="s">
        <v>558</v>
      </c>
      <c r="K1879" s="87" t="s">
        <v>549</v>
      </c>
      <c r="L1879" s="87" t="s">
        <v>549</v>
      </c>
      <c r="M1879" s="89">
        <v>1046</v>
      </c>
      <c r="N1879" s="89">
        <v>5208</v>
      </c>
      <c r="O1879" s="89">
        <v>606</v>
      </c>
      <c r="P1879" s="90">
        <v>6860</v>
      </c>
      <c r="R1879" s="91"/>
    </row>
    <row r="1880" spans="1:18" ht="20.100000000000001" customHeight="1" x14ac:dyDescent="0.25">
      <c r="A1880" s="87">
        <v>2281</v>
      </c>
      <c r="B1880" s="87" t="s">
        <v>4278</v>
      </c>
      <c r="C1880" s="88"/>
      <c r="D1880" s="88"/>
      <c r="E1880" s="88" t="s">
        <v>601</v>
      </c>
      <c r="F1880" s="88" t="s">
        <v>57</v>
      </c>
      <c r="G1880" s="87" t="s">
        <v>4279</v>
      </c>
      <c r="H1880" s="87" t="s">
        <v>112</v>
      </c>
      <c r="I1880" s="87" t="s">
        <v>319</v>
      </c>
      <c r="J1880" s="87" t="s">
        <v>1255</v>
      </c>
      <c r="K1880" s="87" t="s">
        <v>549</v>
      </c>
      <c r="L1880" s="87" t="s">
        <v>549</v>
      </c>
      <c r="M1880" s="89">
        <v>406564</v>
      </c>
      <c r="N1880" s="89">
        <v>1152890</v>
      </c>
      <c r="O1880" s="89">
        <v>703750</v>
      </c>
      <c r="P1880" s="90">
        <v>2263204</v>
      </c>
      <c r="R1880" s="91"/>
    </row>
    <row r="1881" spans="1:18" ht="20.100000000000001" customHeight="1" x14ac:dyDescent="0.25">
      <c r="A1881" s="87">
        <v>2402</v>
      </c>
      <c r="B1881" s="87" t="s">
        <v>4280</v>
      </c>
      <c r="C1881" s="88"/>
      <c r="D1881" s="88"/>
      <c r="E1881" s="88" t="s">
        <v>601</v>
      </c>
      <c r="F1881" s="88" t="s">
        <v>57</v>
      </c>
      <c r="G1881" s="87" t="s">
        <v>4281</v>
      </c>
      <c r="H1881" s="87" t="s">
        <v>112</v>
      </c>
      <c r="I1881" s="87" t="s">
        <v>319</v>
      </c>
      <c r="J1881" s="87" t="s">
        <v>558</v>
      </c>
      <c r="K1881" s="87" t="s">
        <v>549</v>
      </c>
      <c r="L1881" s="87" t="s">
        <v>549</v>
      </c>
      <c r="M1881" s="89">
        <v>33312</v>
      </c>
      <c r="N1881" s="89">
        <v>61726</v>
      </c>
      <c r="O1881" s="89">
        <v>38444</v>
      </c>
      <c r="P1881" s="90">
        <v>133482</v>
      </c>
      <c r="R1881" s="91"/>
    </row>
    <row r="1882" spans="1:18" ht="20.100000000000001" customHeight="1" x14ac:dyDescent="0.25">
      <c r="A1882" s="87">
        <v>2315</v>
      </c>
      <c r="B1882" s="87" t="s">
        <v>4282</v>
      </c>
      <c r="C1882" s="88"/>
      <c r="D1882" s="88"/>
      <c r="E1882" s="88" t="s">
        <v>601</v>
      </c>
      <c r="F1882" s="88" t="s">
        <v>57</v>
      </c>
      <c r="G1882" s="87" t="s">
        <v>4283</v>
      </c>
      <c r="H1882" s="87" t="s">
        <v>112</v>
      </c>
      <c r="I1882" s="87" t="s">
        <v>319</v>
      </c>
      <c r="J1882" s="87" t="s">
        <v>558</v>
      </c>
      <c r="K1882" s="87" t="s">
        <v>549</v>
      </c>
      <c r="L1882" s="87" t="s">
        <v>549</v>
      </c>
      <c r="M1882" s="89">
        <v>6078</v>
      </c>
      <c r="N1882" s="89">
        <v>10170</v>
      </c>
      <c r="O1882" s="89">
        <v>2038</v>
      </c>
      <c r="P1882" s="90">
        <v>18286</v>
      </c>
      <c r="R1882" s="91"/>
    </row>
    <row r="1883" spans="1:18" ht="20.100000000000001" customHeight="1" x14ac:dyDescent="0.25">
      <c r="A1883" s="87">
        <v>2283</v>
      </c>
      <c r="B1883" s="87" t="s">
        <v>4284</v>
      </c>
      <c r="C1883" s="88"/>
      <c r="D1883" s="88"/>
      <c r="E1883" s="88" t="s">
        <v>601</v>
      </c>
      <c r="F1883" s="88" t="s">
        <v>57</v>
      </c>
      <c r="G1883" s="87" t="s">
        <v>4285</v>
      </c>
      <c r="H1883" s="87" t="s">
        <v>112</v>
      </c>
      <c r="I1883" s="87" t="s">
        <v>319</v>
      </c>
      <c r="J1883" s="87" t="s">
        <v>1255</v>
      </c>
      <c r="K1883" s="87" t="s">
        <v>549</v>
      </c>
      <c r="L1883" s="87" t="s">
        <v>549</v>
      </c>
      <c r="M1883" s="89">
        <v>86898</v>
      </c>
      <c r="N1883" s="89">
        <v>180968</v>
      </c>
      <c r="O1883" s="89">
        <v>117108</v>
      </c>
      <c r="P1883" s="90">
        <v>384974</v>
      </c>
      <c r="R1883" s="91"/>
    </row>
    <row r="1884" spans="1:18" ht="20.100000000000001" customHeight="1" x14ac:dyDescent="0.25">
      <c r="A1884" s="87">
        <v>2364</v>
      </c>
      <c r="B1884" s="87" t="s">
        <v>4286</v>
      </c>
      <c r="C1884" s="88"/>
      <c r="D1884" s="88"/>
      <c r="E1884" s="88" t="s">
        <v>601</v>
      </c>
      <c r="F1884" s="88" t="s">
        <v>57</v>
      </c>
      <c r="G1884" s="87" t="s">
        <v>4287</v>
      </c>
      <c r="H1884" s="87" t="s">
        <v>112</v>
      </c>
      <c r="I1884" s="87" t="s">
        <v>319</v>
      </c>
      <c r="J1884" s="87" t="s">
        <v>558</v>
      </c>
      <c r="K1884" s="87" t="s">
        <v>549</v>
      </c>
      <c r="L1884" s="87" t="s">
        <v>549</v>
      </c>
      <c r="M1884" s="89">
        <v>15314</v>
      </c>
      <c r="N1884" s="89">
        <v>9712</v>
      </c>
      <c r="O1884" s="89">
        <v>5948</v>
      </c>
      <c r="P1884" s="90">
        <v>30974</v>
      </c>
      <c r="R1884" s="91"/>
    </row>
    <row r="1885" spans="1:18" ht="20.100000000000001" customHeight="1" x14ac:dyDescent="0.25">
      <c r="A1885" s="87">
        <v>6465</v>
      </c>
      <c r="B1885" s="87" t="s">
        <v>4288</v>
      </c>
      <c r="C1885" s="88"/>
      <c r="D1885" s="88"/>
      <c r="E1885" s="88"/>
      <c r="F1885" s="88" t="s">
        <v>57</v>
      </c>
      <c r="G1885" s="87" t="s">
        <v>4289</v>
      </c>
      <c r="H1885" s="87" t="s">
        <v>170</v>
      </c>
      <c r="I1885" s="87" t="s">
        <v>415</v>
      </c>
      <c r="J1885" s="87" t="s">
        <v>558</v>
      </c>
      <c r="K1885" s="87" t="s">
        <v>549</v>
      </c>
      <c r="L1885" s="87" t="s">
        <v>549</v>
      </c>
      <c r="M1885" s="89">
        <v>772</v>
      </c>
      <c r="N1885" s="89">
        <v>218</v>
      </c>
      <c r="O1885" s="89">
        <v>6</v>
      </c>
      <c r="P1885" s="90">
        <v>996</v>
      </c>
      <c r="R1885" s="91"/>
    </row>
    <row r="1886" spans="1:18" ht="20.100000000000001" customHeight="1" x14ac:dyDescent="0.25">
      <c r="A1886" s="87">
        <v>6424</v>
      </c>
      <c r="B1886" s="87" t="s">
        <v>4290</v>
      </c>
      <c r="C1886" s="88"/>
      <c r="D1886" s="88"/>
      <c r="E1886" s="88"/>
      <c r="F1886" s="88" t="s">
        <v>57</v>
      </c>
      <c r="G1886" s="87" t="s">
        <v>4291</v>
      </c>
      <c r="H1886" s="87" t="s">
        <v>170</v>
      </c>
      <c r="I1886" s="87" t="s">
        <v>415</v>
      </c>
      <c r="J1886" s="87" t="s">
        <v>571</v>
      </c>
      <c r="K1886" s="87" t="s">
        <v>549</v>
      </c>
      <c r="L1886" s="87" t="s">
        <v>549</v>
      </c>
      <c r="M1886" s="89">
        <v>74410</v>
      </c>
      <c r="N1886" s="89">
        <v>60948</v>
      </c>
      <c r="O1886" s="89">
        <v>21418</v>
      </c>
      <c r="P1886" s="90">
        <v>156776</v>
      </c>
      <c r="R1886" s="91"/>
    </row>
    <row r="1887" spans="1:18" ht="20.100000000000001" customHeight="1" x14ac:dyDescent="0.25">
      <c r="A1887" s="87">
        <v>6318</v>
      </c>
      <c r="B1887" s="87" t="s">
        <v>4292</v>
      </c>
      <c r="C1887" s="88"/>
      <c r="D1887" s="88"/>
      <c r="E1887" s="88"/>
      <c r="F1887" s="88" t="s">
        <v>57</v>
      </c>
      <c r="G1887" s="87" t="s">
        <v>4293</v>
      </c>
      <c r="H1887" s="87" t="s">
        <v>170</v>
      </c>
      <c r="I1887" s="87" t="s">
        <v>415</v>
      </c>
      <c r="J1887" s="87" t="s">
        <v>571</v>
      </c>
      <c r="K1887" s="87" t="s">
        <v>549</v>
      </c>
      <c r="L1887" s="87" t="s">
        <v>549</v>
      </c>
      <c r="M1887" s="89">
        <v>19650</v>
      </c>
      <c r="N1887" s="89">
        <v>38016</v>
      </c>
      <c r="O1887" s="89">
        <v>8732</v>
      </c>
      <c r="P1887" s="90">
        <v>66398</v>
      </c>
      <c r="R1887" s="91"/>
    </row>
    <row r="1888" spans="1:18" ht="20.100000000000001" customHeight="1" x14ac:dyDescent="0.25">
      <c r="A1888" s="87">
        <v>6328</v>
      </c>
      <c r="B1888" s="87" t="s">
        <v>4294</v>
      </c>
      <c r="C1888" s="88"/>
      <c r="D1888" s="88"/>
      <c r="E1888" s="88"/>
      <c r="F1888" s="88" t="s">
        <v>57</v>
      </c>
      <c r="G1888" s="87" t="s">
        <v>4295</v>
      </c>
      <c r="H1888" s="87" t="s">
        <v>170</v>
      </c>
      <c r="I1888" s="87" t="s">
        <v>415</v>
      </c>
      <c r="J1888" s="87" t="s">
        <v>571</v>
      </c>
      <c r="K1888" s="87" t="s">
        <v>549</v>
      </c>
      <c r="L1888" s="87" t="s">
        <v>549</v>
      </c>
      <c r="M1888" s="89">
        <v>31932</v>
      </c>
      <c r="N1888" s="89">
        <v>25578</v>
      </c>
      <c r="O1888" s="89">
        <v>6848</v>
      </c>
      <c r="P1888" s="90">
        <v>64358</v>
      </c>
      <c r="R1888" s="91"/>
    </row>
    <row r="1889" spans="1:18" ht="20.100000000000001" customHeight="1" x14ac:dyDescent="0.25">
      <c r="A1889" s="87">
        <v>3003</v>
      </c>
      <c r="B1889" s="87" t="s">
        <v>4296</v>
      </c>
      <c r="C1889" s="88"/>
      <c r="D1889" s="88"/>
      <c r="E1889" s="88"/>
      <c r="F1889" s="88" t="s">
        <v>57</v>
      </c>
      <c r="G1889" s="87" t="s">
        <v>4297</v>
      </c>
      <c r="H1889" s="87" t="s">
        <v>106</v>
      </c>
      <c r="I1889" s="87" t="s">
        <v>376</v>
      </c>
      <c r="J1889" s="87" t="s">
        <v>696</v>
      </c>
      <c r="K1889" s="87" t="s">
        <v>549</v>
      </c>
      <c r="L1889" s="87" t="s">
        <v>549</v>
      </c>
      <c r="M1889" s="89">
        <v>2884</v>
      </c>
      <c r="N1889" s="89">
        <v>228</v>
      </c>
      <c r="O1889" s="89">
        <v>1532</v>
      </c>
      <c r="P1889" s="90">
        <v>4644</v>
      </c>
      <c r="R1889" s="91"/>
    </row>
    <row r="1890" spans="1:18" ht="20.100000000000001" customHeight="1" x14ac:dyDescent="0.25">
      <c r="A1890" s="87">
        <v>3004</v>
      </c>
      <c r="B1890" s="87" t="s">
        <v>4298</v>
      </c>
      <c r="C1890" s="88"/>
      <c r="D1890" s="88"/>
      <c r="E1890" s="88"/>
      <c r="F1890" s="88" t="s">
        <v>57</v>
      </c>
      <c r="G1890" s="87" t="s">
        <v>4299</v>
      </c>
      <c r="H1890" s="87" t="s">
        <v>106</v>
      </c>
      <c r="I1890" s="87" t="s">
        <v>376</v>
      </c>
      <c r="J1890" s="87" t="s">
        <v>696</v>
      </c>
      <c r="K1890" s="87" t="s">
        <v>549</v>
      </c>
      <c r="L1890" s="87" t="s">
        <v>549</v>
      </c>
      <c r="M1890" s="89">
        <v>78360</v>
      </c>
      <c r="N1890" s="89">
        <v>122666</v>
      </c>
      <c r="O1890" s="89">
        <v>93732</v>
      </c>
      <c r="P1890" s="90">
        <v>294758</v>
      </c>
      <c r="R1890" s="91"/>
    </row>
    <row r="1891" spans="1:18" ht="20.100000000000001" customHeight="1" x14ac:dyDescent="0.25">
      <c r="A1891" s="87">
        <v>3005</v>
      </c>
      <c r="B1891" s="87" t="s">
        <v>4300</v>
      </c>
      <c r="C1891" s="88"/>
      <c r="D1891" s="88"/>
      <c r="E1891" s="88"/>
      <c r="F1891" s="88" t="s">
        <v>57</v>
      </c>
      <c r="G1891" s="87" t="s">
        <v>4301</v>
      </c>
      <c r="H1891" s="87" t="s">
        <v>106</v>
      </c>
      <c r="I1891" s="87" t="s">
        <v>376</v>
      </c>
      <c r="J1891" s="87" t="s">
        <v>696</v>
      </c>
      <c r="K1891" s="87" t="s">
        <v>549</v>
      </c>
      <c r="L1891" s="87" t="s">
        <v>549</v>
      </c>
      <c r="M1891" s="89">
        <v>1270</v>
      </c>
      <c r="N1891" s="89">
        <v>108</v>
      </c>
      <c r="O1891" s="89">
        <v>630</v>
      </c>
      <c r="P1891" s="90">
        <v>2008</v>
      </c>
      <c r="R1891" s="91"/>
    </row>
    <row r="1892" spans="1:18" ht="20.100000000000001" customHeight="1" x14ac:dyDescent="0.25">
      <c r="A1892" s="87">
        <v>3012</v>
      </c>
      <c r="B1892" s="87" t="s">
        <v>4302</v>
      </c>
      <c r="C1892" s="88"/>
      <c r="D1892" s="88"/>
      <c r="E1892" s="88"/>
      <c r="F1892" s="88" t="s">
        <v>57</v>
      </c>
      <c r="G1892" s="87" t="s">
        <v>4303</v>
      </c>
      <c r="H1892" s="87" t="s">
        <v>106</v>
      </c>
      <c r="I1892" s="87" t="s">
        <v>376</v>
      </c>
      <c r="J1892" s="87" t="s">
        <v>696</v>
      </c>
      <c r="K1892" s="87" t="s">
        <v>549</v>
      </c>
      <c r="L1892" s="87" t="s">
        <v>549</v>
      </c>
      <c r="M1892" s="89">
        <v>908</v>
      </c>
      <c r="N1892" s="89">
        <v>124</v>
      </c>
      <c r="O1892" s="89">
        <v>804</v>
      </c>
      <c r="P1892" s="90">
        <v>1836</v>
      </c>
      <c r="R1892" s="91"/>
    </row>
    <row r="1893" spans="1:18" ht="20.100000000000001" customHeight="1" x14ac:dyDescent="0.25">
      <c r="A1893" s="87">
        <v>3007</v>
      </c>
      <c r="B1893" s="87" t="s">
        <v>4304</v>
      </c>
      <c r="C1893" s="88"/>
      <c r="D1893" s="88"/>
      <c r="E1893" s="88"/>
      <c r="F1893" s="88" t="s">
        <v>57</v>
      </c>
      <c r="G1893" s="87" t="s">
        <v>4305</v>
      </c>
      <c r="H1893" s="87" t="s">
        <v>106</v>
      </c>
      <c r="I1893" s="87" t="s">
        <v>376</v>
      </c>
      <c r="J1893" s="87" t="s">
        <v>696</v>
      </c>
      <c r="K1893" s="87" t="s">
        <v>549</v>
      </c>
      <c r="L1893" s="87" t="s">
        <v>549</v>
      </c>
      <c r="M1893" s="89">
        <v>74722</v>
      </c>
      <c r="N1893" s="89">
        <v>68218</v>
      </c>
      <c r="O1893" s="89">
        <v>95640</v>
      </c>
      <c r="P1893" s="90">
        <v>238580</v>
      </c>
      <c r="R1893" s="91"/>
    </row>
    <row r="1894" spans="1:18" ht="20.100000000000001" customHeight="1" x14ac:dyDescent="0.25">
      <c r="A1894" s="87">
        <v>3008</v>
      </c>
      <c r="B1894" s="87" t="s">
        <v>4306</v>
      </c>
      <c r="C1894" s="88"/>
      <c r="D1894" s="88"/>
      <c r="E1894" s="88"/>
      <c r="F1894" s="88" t="s">
        <v>57</v>
      </c>
      <c r="G1894" s="87" t="s">
        <v>4307</v>
      </c>
      <c r="H1894" s="87" t="s">
        <v>106</v>
      </c>
      <c r="I1894" s="87" t="s">
        <v>376</v>
      </c>
      <c r="J1894" s="87" t="s">
        <v>696</v>
      </c>
      <c r="K1894" s="87" t="s">
        <v>549</v>
      </c>
      <c r="L1894" s="87" t="s">
        <v>549</v>
      </c>
      <c r="M1894" s="89">
        <v>43610</v>
      </c>
      <c r="N1894" s="89">
        <v>105614</v>
      </c>
      <c r="O1894" s="89">
        <v>35036</v>
      </c>
      <c r="P1894" s="90">
        <v>184260</v>
      </c>
      <c r="R1894" s="91"/>
    </row>
    <row r="1895" spans="1:18" ht="20.100000000000001" customHeight="1" x14ac:dyDescent="0.25">
      <c r="A1895" s="87">
        <v>3009</v>
      </c>
      <c r="B1895" s="87" t="s">
        <v>4308</v>
      </c>
      <c r="C1895" s="88"/>
      <c r="D1895" s="88"/>
      <c r="E1895" s="88"/>
      <c r="F1895" s="88" t="s">
        <v>57</v>
      </c>
      <c r="G1895" s="87" t="s">
        <v>4309</v>
      </c>
      <c r="H1895" s="87" t="s">
        <v>106</v>
      </c>
      <c r="I1895" s="87" t="s">
        <v>376</v>
      </c>
      <c r="J1895" s="87" t="s">
        <v>696</v>
      </c>
      <c r="K1895" s="87" t="s">
        <v>549</v>
      </c>
      <c r="L1895" s="87" t="s">
        <v>549</v>
      </c>
      <c r="M1895" s="89">
        <v>2800</v>
      </c>
      <c r="N1895" s="89">
        <v>1266</v>
      </c>
      <c r="O1895" s="89">
        <v>2502</v>
      </c>
      <c r="P1895" s="90">
        <v>6568</v>
      </c>
      <c r="R1895" s="91"/>
    </row>
    <row r="1896" spans="1:18" ht="20.100000000000001" customHeight="1" x14ac:dyDescent="0.25">
      <c r="A1896" s="87">
        <v>3195</v>
      </c>
      <c r="B1896" s="87" t="s">
        <v>4310</v>
      </c>
      <c r="C1896" s="88"/>
      <c r="D1896" s="88"/>
      <c r="E1896" s="88"/>
      <c r="F1896" s="88" t="s">
        <v>57</v>
      </c>
      <c r="G1896" s="87" t="s">
        <v>4311</v>
      </c>
      <c r="H1896" s="87" t="s">
        <v>106</v>
      </c>
      <c r="I1896" s="87" t="s">
        <v>376</v>
      </c>
      <c r="J1896" s="87" t="s">
        <v>696</v>
      </c>
      <c r="K1896" s="87" t="s">
        <v>549</v>
      </c>
      <c r="L1896" s="87" t="s">
        <v>549</v>
      </c>
      <c r="M1896" s="89">
        <v>5596</v>
      </c>
      <c r="N1896" s="89">
        <v>10642</v>
      </c>
      <c r="O1896" s="89">
        <v>6256</v>
      </c>
      <c r="P1896" s="90">
        <v>22494</v>
      </c>
      <c r="R1896" s="91"/>
    </row>
    <row r="1897" spans="1:18" ht="20.100000000000001" customHeight="1" x14ac:dyDescent="0.25">
      <c r="A1897" s="87">
        <v>5967</v>
      </c>
      <c r="B1897" s="87" t="s">
        <v>4312</v>
      </c>
      <c r="C1897" s="88"/>
      <c r="D1897" s="88" t="s">
        <v>66</v>
      </c>
      <c r="E1897" s="88"/>
      <c r="F1897" s="88"/>
      <c r="G1897" s="87" t="s">
        <v>4313</v>
      </c>
      <c r="H1897" s="87" t="s">
        <v>187</v>
      </c>
      <c r="I1897" s="87" t="s">
        <v>200</v>
      </c>
      <c r="J1897" s="87" t="s">
        <v>693</v>
      </c>
      <c r="K1897" s="87" t="s">
        <v>549</v>
      </c>
      <c r="L1897" s="87" t="s">
        <v>549</v>
      </c>
      <c r="M1897" s="89">
        <v>15134</v>
      </c>
      <c r="N1897" s="89">
        <v>30072</v>
      </c>
      <c r="O1897" s="89">
        <v>4482</v>
      </c>
      <c r="P1897" s="90">
        <v>49688</v>
      </c>
      <c r="R1897" s="91"/>
    </row>
    <row r="1898" spans="1:18" ht="20.100000000000001" customHeight="1" x14ac:dyDescent="0.25">
      <c r="A1898" s="87">
        <v>5965</v>
      </c>
      <c r="B1898" s="87" t="s">
        <v>4314</v>
      </c>
      <c r="C1898" s="88"/>
      <c r="D1898" s="88" t="s">
        <v>66</v>
      </c>
      <c r="E1898" s="88"/>
      <c r="F1898" s="88"/>
      <c r="G1898" s="87" t="s">
        <v>4315</v>
      </c>
      <c r="H1898" s="87" t="s">
        <v>187</v>
      </c>
      <c r="I1898" s="87" t="s">
        <v>200</v>
      </c>
      <c r="J1898" s="87" t="s">
        <v>693</v>
      </c>
      <c r="K1898" s="87" t="s">
        <v>549</v>
      </c>
      <c r="L1898" s="87" t="s">
        <v>549</v>
      </c>
      <c r="M1898" s="89">
        <v>136480</v>
      </c>
      <c r="N1898" s="89">
        <v>610134</v>
      </c>
      <c r="O1898" s="89">
        <v>33368</v>
      </c>
      <c r="P1898" s="90">
        <v>779982</v>
      </c>
      <c r="R1898" s="91"/>
    </row>
    <row r="1899" spans="1:18" ht="20.100000000000001" customHeight="1" x14ac:dyDescent="0.25">
      <c r="A1899" s="87">
        <v>2584</v>
      </c>
      <c r="B1899" s="87" t="s">
        <v>4316</v>
      </c>
      <c r="C1899" s="88" t="s">
        <v>20</v>
      </c>
      <c r="D1899" s="88"/>
      <c r="E1899" s="88"/>
      <c r="F1899" s="88"/>
      <c r="G1899" s="87" t="s">
        <v>4317</v>
      </c>
      <c r="H1899" s="87" t="s">
        <v>112</v>
      </c>
      <c r="I1899" s="87" t="s">
        <v>157</v>
      </c>
      <c r="J1899" s="87" t="s">
        <v>558</v>
      </c>
      <c r="K1899" s="87" t="s">
        <v>849</v>
      </c>
      <c r="L1899" s="87" t="s">
        <v>549</v>
      </c>
      <c r="M1899" s="89">
        <v>78152</v>
      </c>
      <c r="N1899" s="89">
        <v>103508</v>
      </c>
      <c r="O1899" s="89">
        <v>156504</v>
      </c>
      <c r="P1899" s="90">
        <v>338164</v>
      </c>
      <c r="R1899" s="91"/>
    </row>
    <row r="1900" spans="1:18" ht="20.100000000000001" customHeight="1" x14ac:dyDescent="0.25">
      <c r="A1900" s="87">
        <v>2222</v>
      </c>
      <c r="B1900" s="87" t="s">
        <v>4318</v>
      </c>
      <c r="C1900" s="88" t="s">
        <v>20</v>
      </c>
      <c r="D1900" s="88"/>
      <c r="E1900" s="88"/>
      <c r="F1900" s="88"/>
      <c r="G1900" s="87" t="s">
        <v>4319</v>
      </c>
      <c r="H1900" s="87" t="s">
        <v>112</v>
      </c>
      <c r="I1900" s="87" t="s">
        <v>157</v>
      </c>
      <c r="J1900" s="87" t="s">
        <v>558</v>
      </c>
      <c r="K1900" s="87" t="s">
        <v>849</v>
      </c>
      <c r="L1900" s="87" t="s">
        <v>549</v>
      </c>
      <c r="M1900" s="89">
        <v>51316</v>
      </c>
      <c r="N1900" s="89">
        <v>72768</v>
      </c>
      <c r="O1900" s="89">
        <v>30214</v>
      </c>
      <c r="P1900" s="90">
        <v>154298</v>
      </c>
      <c r="R1900" s="91"/>
    </row>
    <row r="1901" spans="1:18" ht="20.100000000000001" customHeight="1" x14ac:dyDescent="0.25">
      <c r="A1901" s="87">
        <v>2397</v>
      </c>
      <c r="B1901" s="87" t="s">
        <v>4320</v>
      </c>
      <c r="C1901" s="88" t="s">
        <v>20</v>
      </c>
      <c r="D1901" s="88"/>
      <c r="E1901" s="88"/>
      <c r="F1901" s="88"/>
      <c r="G1901" s="87" t="s">
        <v>4321</v>
      </c>
      <c r="H1901" s="87" t="s">
        <v>112</v>
      </c>
      <c r="I1901" s="87" t="s">
        <v>157</v>
      </c>
      <c r="J1901" s="87" t="s">
        <v>558</v>
      </c>
      <c r="K1901" s="87" t="s">
        <v>849</v>
      </c>
      <c r="L1901" s="87" t="s">
        <v>549</v>
      </c>
      <c r="M1901" s="89">
        <v>38182</v>
      </c>
      <c r="N1901" s="89">
        <v>28922</v>
      </c>
      <c r="O1901" s="89">
        <v>30766</v>
      </c>
      <c r="P1901" s="90">
        <v>97870</v>
      </c>
      <c r="R1901" s="91"/>
    </row>
    <row r="1902" spans="1:18" ht="20.100000000000001" customHeight="1" x14ac:dyDescent="0.25">
      <c r="A1902" s="87">
        <v>2585</v>
      </c>
      <c r="B1902" s="87" t="s">
        <v>4322</v>
      </c>
      <c r="C1902" s="88" t="s">
        <v>20</v>
      </c>
      <c r="D1902" s="88"/>
      <c r="E1902" s="88"/>
      <c r="F1902" s="88"/>
      <c r="G1902" s="87" t="s">
        <v>4323</v>
      </c>
      <c r="H1902" s="87" t="s">
        <v>112</v>
      </c>
      <c r="I1902" s="87" t="s">
        <v>157</v>
      </c>
      <c r="J1902" s="87" t="s">
        <v>558</v>
      </c>
      <c r="K1902" s="87" t="s">
        <v>849</v>
      </c>
      <c r="L1902" s="87" t="s">
        <v>549</v>
      </c>
      <c r="M1902" s="89">
        <v>12514</v>
      </c>
      <c r="N1902" s="89">
        <v>19364</v>
      </c>
      <c r="O1902" s="89">
        <v>18334</v>
      </c>
      <c r="P1902" s="90">
        <v>50212</v>
      </c>
      <c r="R1902" s="91"/>
    </row>
    <row r="1903" spans="1:18" ht="20.100000000000001" customHeight="1" x14ac:dyDescent="0.25">
      <c r="A1903" s="87">
        <v>2398</v>
      </c>
      <c r="B1903" s="87" t="s">
        <v>4324</v>
      </c>
      <c r="C1903" s="88" t="s">
        <v>20</v>
      </c>
      <c r="D1903" s="88"/>
      <c r="E1903" s="88"/>
      <c r="F1903" s="88"/>
      <c r="G1903" s="87" t="s">
        <v>4325</v>
      </c>
      <c r="H1903" s="87" t="s">
        <v>112</v>
      </c>
      <c r="I1903" s="87" t="s">
        <v>157</v>
      </c>
      <c r="J1903" s="87" t="s">
        <v>558</v>
      </c>
      <c r="K1903" s="87" t="s">
        <v>849</v>
      </c>
      <c r="L1903" s="87" t="s">
        <v>549</v>
      </c>
      <c r="M1903" s="89">
        <v>90892</v>
      </c>
      <c r="N1903" s="89">
        <v>137748</v>
      </c>
      <c r="O1903" s="89">
        <v>117784</v>
      </c>
      <c r="P1903" s="90">
        <v>346424</v>
      </c>
      <c r="R1903" s="91"/>
    </row>
    <row r="1904" spans="1:18" ht="20.100000000000001" customHeight="1" x14ac:dyDescent="0.25">
      <c r="A1904" s="87">
        <v>2236</v>
      </c>
      <c r="B1904" s="87" t="s">
        <v>4326</v>
      </c>
      <c r="C1904" s="88" t="s">
        <v>20</v>
      </c>
      <c r="D1904" s="88"/>
      <c r="E1904" s="88"/>
      <c r="F1904" s="88"/>
      <c r="G1904" s="87" t="s">
        <v>4327</v>
      </c>
      <c r="H1904" s="87" t="s">
        <v>112</v>
      </c>
      <c r="I1904" s="87" t="s">
        <v>157</v>
      </c>
      <c r="J1904" s="87" t="s">
        <v>558</v>
      </c>
      <c r="K1904" s="87" t="s">
        <v>849</v>
      </c>
      <c r="L1904" s="87" t="s">
        <v>549</v>
      </c>
      <c r="M1904" s="89">
        <v>9114</v>
      </c>
      <c r="N1904" s="89">
        <v>11242</v>
      </c>
      <c r="O1904" s="89">
        <v>4180</v>
      </c>
      <c r="P1904" s="90">
        <v>24536</v>
      </c>
      <c r="R1904" s="91"/>
    </row>
    <row r="1905" spans="1:18" ht="20.100000000000001" customHeight="1" x14ac:dyDescent="0.25">
      <c r="A1905" s="87">
        <v>2259</v>
      </c>
      <c r="B1905" s="87" t="s">
        <v>4328</v>
      </c>
      <c r="C1905" s="88" t="s">
        <v>20</v>
      </c>
      <c r="D1905" s="88"/>
      <c r="E1905" s="88"/>
      <c r="F1905" s="88"/>
      <c r="G1905" s="87" t="s">
        <v>4329</v>
      </c>
      <c r="H1905" s="87" t="s">
        <v>112</v>
      </c>
      <c r="I1905" s="87" t="s">
        <v>157</v>
      </c>
      <c r="J1905" s="87" t="s">
        <v>558</v>
      </c>
      <c r="K1905" s="87" t="s">
        <v>849</v>
      </c>
      <c r="L1905" s="87" t="s">
        <v>549</v>
      </c>
      <c r="M1905" s="89">
        <v>30566</v>
      </c>
      <c r="N1905" s="89">
        <v>37866</v>
      </c>
      <c r="O1905" s="89">
        <v>22486</v>
      </c>
      <c r="P1905" s="90">
        <v>90918</v>
      </c>
      <c r="R1905" s="91"/>
    </row>
    <row r="1906" spans="1:18" ht="20.100000000000001" customHeight="1" x14ac:dyDescent="0.25">
      <c r="A1906" s="87">
        <v>2403</v>
      </c>
      <c r="B1906" s="87" t="s">
        <v>4330</v>
      </c>
      <c r="C1906" s="88" t="s">
        <v>20</v>
      </c>
      <c r="D1906" s="88"/>
      <c r="E1906" s="88"/>
      <c r="F1906" s="88"/>
      <c r="G1906" s="87" t="s">
        <v>4331</v>
      </c>
      <c r="H1906" s="87" t="s">
        <v>112</v>
      </c>
      <c r="I1906" s="87" t="s">
        <v>157</v>
      </c>
      <c r="J1906" s="87" t="s">
        <v>558</v>
      </c>
      <c r="K1906" s="87" t="s">
        <v>849</v>
      </c>
      <c r="L1906" s="87" t="s">
        <v>549</v>
      </c>
      <c r="M1906" s="89">
        <v>18394</v>
      </c>
      <c r="N1906" s="89">
        <v>25242</v>
      </c>
      <c r="O1906" s="89">
        <v>21046</v>
      </c>
      <c r="P1906" s="90">
        <v>64682</v>
      </c>
      <c r="R1906" s="91"/>
    </row>
    <row r="1907" spans="1:18" ht="20.100000000000001" customHeight="1" x14ac:dyDescent="0.25">
      <c r="A1907" s="87">
        <v>2363</v>
      </c>
      <c r="B1907" s="87" t="s">
        <v>4332</v>
      </c>
      <c r="C1907" s="88" t="s">
        <v>20</v>
      </c>
      <c r="D1907" s="88"/>
      <c r="E1907" s="88"/>
      <c r="F1907" s="88"/>
      <c r="G1907" s="87" t="s">
        <v>4333</v>
      </c>
      <c r="H1907" s="87" t="s">
        <v>112</v>
      </c>
      <c r="I1907" s="87" t="s">
        <v>157</v>
      </c>
      <c r="J1907" s="87" t="s">
        <v>1152</v>
      </c>
      <c r="K1907" s="87" t="s">
        <v>849</v>
      </c>
      <c r="L1907" s="87" t="s">
        <v>549</v>
      </c>
      <c r="M1907" s="89">
        <v>401142.27023737069</v>
      </c>
      <c r="N1907" s="89">
        <v>793132.97017650644</v>
      </c>
      <c r="O1907" s="89">
        <v>426002.31892878882</v>
      </c>
      <c r="P1907" s="90">
        <v>1620277.5593426661</v>
      </c>
      <c r="R1907" s="91"/>
    </row>
    <row r="1908" spans="1:18" ht="20.100000000000001" customHeight="1" x14ac:dyDescent="0.25">
      <c r="A1908" s="87">
        <v>2406</v>
      </c>
      <c r="B1908" s="87" t="s">
        <v>4334</v>
      </c>
      <c r="C1908" s="88" t="s">
        <v>20</v>
      </c>
      <c r="D1908" s="88"/>
      <c r="E1908" s="88"/>
      <c r="F1908" s="88"/>
      <c r="G1908" s="87" t="s">
        <v>4335</v>
      </c>
      <c r="H1908" s="87" t="s">
        <v>112</v>
      </c>
      <c r="I1908" s="87" t="s">
        <v>157</v>
      </c>
      <c r="J1908" s="87" t="s">
        <v>558</v>
      </c>
      <c r="K1908" s="87" t="s">
        <v>849</v>
      </c>
      <c r="L1908" s="87" t="s">
        <v>549</v>
      </c>
      <c r="M1908" s="89">
        <v>369707.72976262937</v>
      </c>
      <c r="N1908" s="89">
        <v>730981.02982349368</v>
      </c>
      <c r="O1908" s="89">
        <v>392619.68107121123</v>
      </c>
      <c r="P1908" s="90">
        <v>1493308.4406573342</v>
      </c>
      <c r="R1908" s="91"/>
    </row>
    <row r="1909" spans="1:18" ht="20.100000000000001" customHeight="1" x14ac:dyDescent="0.25">
      <c r="A1909" s="87">
        <v>3265</v>
      </c>
      <c r="B1909" s="87" t="s">
        <v>4336</v>
      </c>
      <c r="C1909" s="88"/>
      <c r="D1909" s="88"/>
      <c r="E1909" s="88"/>
      <c r="F1909" s="88" t="s">
        <v>57</v>
      </c>
      <c r="G1909" s="87" t="s">
        <v>4337</v>
      </c>
      <c r="H1909" s="87" t="s">
        <v>187</v>
      </c>
      <c r="I1909" s="87" t="s">
        <v>348</v>
      </c>
      <c r="J1909" s="87" t="s">
        <v>696</v>
      </c>
      <c r="K1909" s="87" t="s">
        <v>549</v>
      </c>
      <c r="L1909" s="87" t="s">
        <v>549</v>
      </c>
      <c r="M1909" s="89">
        <v>9656</v>
      </c>
      <c r="N1909" s="89">
        <v>9714</v>
      </c>
      <c r="O1909" s="89">
        <v>1646</v>
      </c>
      <c r="P1909" s="90">
        <v>21016</v>
      </c>
      <c r="R1909" s="91"/>
    </row>
    <row r="1910" spans="1:18" ht="20.100000000000001" customHeight="1" x14ac:dyDescent="0.25">
      <c r="A1910" s="87">
        <v>3070</v>
      </c>
      <c r="B1910" s="87" t="s">
        <v>4338</v>
      </c>
      <c r="C1910" s="88"/>
      <c r="D1910" s="88"/>
      <c r="E1910" s="88"/>
      <c r="F1910" s="88" t="s">
        <v>57</v>
      </c>
      <c r="G1910" s="87" t="s">
        <v>4339</v>
      </c>
      <c r="H1910" s="87" t="s">
        <v>187</v>
      </c>
      <c r="I1910" s="87" t="s">
        <v>348</v>
      </c>
      <c r="J1910" s="87" t="s">
        <v>696</v>
      </c>
      <c r="K1910" s="87" t="s">
        <v>549</v>
      </c>
      <c r="L1910" s="87" t="s">
        <v>549</v>
      </c>
      <c r="M1910" s="89">
        <v>13816</v>
      </c>
      <c r="N1910" s="89">
        <v>72964</v>
      </c>
      <c r="O1910" s="89">
        <v>33754</v>
      </c>
      <c r="P1910" s="90">
        <v>120534</v>
      </c>
      <c r="R1910" s="91"/>
    </row>
    <row r="1911" spans="1:18" ht="20.100000000000001" customHeight="1" x14ac:dyDescent="0.25">
      <c r="A1911" s="87">
        <v>3341</v>
      </c>
      <c r="B1911" s="87" t="s">
        <v>4340</v>
      </c>
      <c r="C1911" s="88"/>
      <c r="D1911" s="88"/>
      <c r="E1911" s="88"/>
      <c r="F1911" s="88" t="s">
        <v>57</v>
      </c>
      <c r="G1911" s="87" t="s">
        <v>4341</v>
      </c>
      <c r="H1911" s="87" t="s">
        <v>187</v>
      </c>
      <c r="I1911" s="87" t="s">
        <v>348</v>
      </c>
      <c r="J1911" s="87" t="s">
        <v>696</v>
      </c>
      <c r="K1911" s="87" t="s">
        <v>549</v>
      </c>
      <c r="L1911" s="87" t="s">
        <v>549</v>
      </c>
      <c r="M1911" s="89">
        <v>207610</v>
      </c>
      <c r="N1911" s="89">
        <v>234984</v>
      </c>
      <c r="O1911" s="89">
        <v>100652</v>
      </c>
      <c r="P1911" s="90">
        <v>543246</v>
      </c>
      <c r="R1911" s="91"/>
    </row>
    <row r="1912" spans="1:18" ht="20.100000000000001" customHeight="1" x14ac:dyDescent="0.25">
      <c r="A1912" s="87">
        <v>3267</v>
      </c>
      <c r="B1912" s="87" t="s">
        <v>4342</v>
      </c>
      <c r="C1912" s="88"/>
      <c r="D1912" s="88"/>
      <c r="E1912" s="88"/>
      <c r="F1912" s="88" t="s">
        <v>57</v>
      </c>
      <c r="G1912" s="87" t="s">
        <v>4343</v>
      </c>
      <c r="H1912" s="87" t="s">
        <v>187</v>
      </c>
      <c r="I1912" s="87" t="s">
        <v>348</v>
      </c>
      <c r="J1912" s="87" t="s">
        <v>696</v>
      </c>
      <c r="K1912" s="87" t="s">
        <v>549</v>
      </c>
      <c r="L1912" s="87" t="s">
        <v>549</v>
      </c>
      <c r="M1912" s="89">
        <v>393834</v>
      </c>
      <c r="N1912" s="89">
        <v>984640</v>
      </c>
      <c r="O1912" s="89">
        <v>560218</v>
      </c>
      <c r="P1912" s="90">
        <v>1938692</v>
      </c>
      <c r="R1912" s="91"/>
    </row>
    <row r="1913" spans="1:18" ht="20.100000000000001" customHeight="1" x14ac:dyDescent="0.25">
      <c r="A1913" s="87">
        <v>5942</v>
      </c>
      <c r="B1913" s="87" t="s">
        <v>4344</v>
      </c>
      <c r="C1913" s="88"/>
      <c r="D1913" s="88"/>
      <c r="E1913" s="88"/>
      <c r="F1913" s="88" t="s">
        <v>57</v>
      </c>
      <c r="G1913" s="87" t="s">
        <v>4345</v>
      </c>
      <c r="H1913" s="87" t="s">
        <v>187</v>
      </c>
      <c r="I1913" s="87" t="s">
        <v>348</v>
      </c>
      <c r="J1913" s="87" t="s">
        <v>696</v>
      </c>
      <c r="K1913" s="87" t="s">
        <v>549</v>
      </c>
      <c r="L1913" s="87" t="s">
        <v>549</v>
      </c>
      <c r="M1913" s="89">
        <v>7838</v>
      </c>
      <c r="N1913" s="89">
        <v>11670</v>
      </c>
      <c r="O1913" s="89">
        <v>5712</v>
      </c>
      <c r="P1913" s="90">
        <v>25220</v>
      </c>
      <c r="R1913" s="91"/>
    </row>
    <row r="1914" spans="1:18" ht="20.100000000000001" customHeight="1" x14ac:dyDescent="0.25">
      <c r="A1914" s="87">
        <v>5502</v>
      </c>
      <c r="B1914" s="87" t="s">
        <v>4346</v>
      </c>
      <c r="C1914" s="88"/>
      <c r="D1914" s="88"/>
      <c r="E1914" s="88"/>
      <c r="F1914" s="88" t="s">
        <v>57</v>
      </c>
      <c r="G1914" s="87" t="s">
        <v>4347</v>
      </c>
      <c r="H1914" s="87" t="s">
        <v>187</v>
      </c>
      <c r="I1914" s="87" t="s">
        <v>348</v>
      </c>
      <c r="J1914" s="87" t="s">
        <v>696</v>
      </c>
      <c r="K1914" s="87" t="s">
        <v>549</v>
      </c>
      <c r="L1914" s="87" t="s">
        <v>549</v>
      </c>
      <c r="M1914" s="89">
        <v>7586</v>
      </c>
      <c r="N1914" s="89">
        <v>4454</v>
      </c>
      <c r="O1914" s="89">
        <v>6092</v>
      </c>
      <c r="P1914" s="90">
        <v>18132</v>
      </c>
      <c r="R1914" s="91"/>
    </row>
    <row r="1915" spans="1:18" ht="20.100000000000001" customHeight="1" x14ac:dyDescent="0.25">
      <c r="A1915" s="87">
        <v>3346</v>
      </c>
      <c r="B1915" s="87" t="s">
        <v>4348</v>
      </c>
      <c r="C1915" s="88"/>
      <c r="D1915" s="88"/>
      <c r="E1915" s="88"/>
      <c r="F1915" s="88" t="s">
        <v>57</v>
      </c>
      <c r="G1915" s="87" t="s">
        <v>4349</v>
      </c>
      <c r="H1915" s="87" t="s">
        <v>187</v>
      </c>
      <c r="I1915" s="87" t="s">
        <v>348</v>
      </c>
      <c r="J1915" s="87" t="s">
        <v>696</v>
      </c>
      <c r="K1915" s="87" t="s">
        <v>549</v>
      </c>
      <c r="L1915" s="87" t="s">
        <v>549</v>
      </c>
      <c r="M1915" s="89">
        <v>30008</v>
      </c>
      <c r="N1915" s="89">
        <v>29522</v>
      </c>
      <c r="O1915" s="89">
        <v>15136</v>
      </c>
      <c r="P1915" s="90">
        <v>74666</v>
      </c>
      <c r="R1915" s="91"/>
    </row>
    <row r="1916" spans="1:18" ht="20.100000000000001" customHeight="1" x14ac:dyDescent="0.25">
      <c r="A1916" s="87">
        <v>3062</v>
      </c>
      <c r="B1916" s="87" t="s">
        <v>4350</v>
      </c>
      <c r="C1916" s="88"/>
      <c r="D1916" s="88"/>
      <c r="E1916" s="88"/>
      <c r="F1916" s="88" t="s">
        <v>57</v>
      </c>
      <c r="G1916" s="87" t="s">
        <v>4351</v>
      </c>
      <c r="H1916" s="87" t="s">
        <v>187</v>
      </c>
      <c r="I1916" s="87" t="s">
        <v>348</v>
      </c>
      <c r="J1916" s="87" t="s">
        <v>696</v>
      </c>
      <c r="K1916" s="87" t="s">
        <v>549</v>
      </c>
      <c r="L1916" s="87" t="s">
        <v>549</v>
      </c>
      <c r="M1916" s="89">
        <v>44536</v>
      </c>
      <c r="N1916" s="89">
        <v>114544</v>
      </c>
      <c r="O1916" s="89">
        <v>79824</v>
      </c>
      <c r="P1916" s="90">
        <v>238904</v>
      </c>
      <c r="R1916" s="91"/>
    </row>
    <row r="1917" spans="1:18" ht="20.100000000000001" customHeight="1" x14ac:dyDescent="0.25">
      <c r="A1917" s="87">
        <v>5663</v>
      </c>
      <c r="B1917" s="87" t="s">
        <v>4352</v>
      </c>
      <c r="C1917" s="88"/>
      <c r="D1917" s="88"/>
      <c r="E1917" s="88"/>
      <c r="F1917" s="88" t="s">
        <v>57</v>
      </c>
      <c r="G1917" s="87" t="s">
        <v>4353</v>
      </c>
      <c r="H1917" s="87" t="s">
        <v>187</v>
      </c>
      <c r="I1917" s="87" t="s">
        <v>348</v>
      </c>
      <c r="J1917" s="87" t="s">
        <v>693</v>
      </c>
      <c r="K1917" s="87" t="s">
        <v>549</v>
      </c>
      <c r="L1917" s="87" t="s">
        <v>549</v>
      </c>
      <c r="M1917" s="89">
        <v>462374</v>
      </c>
      <c r="N1917" s="89">
        <v>1117226</v>
      </c>
      <c r="O1917" s="89">
        <v>496266</v>
      </c>
      <c r="P1917" s="90">
        <v>2075866</v>
      </c>
      <c r="R1917" s="91"/>
    </row>
    <row r="1918" spans="1:18" ht="20.100000000000001" customHeight="1" x14ac:dyDescent="0.25">
      <c r="A1918" s="87">
        <v>5798</v>
      </c>
      <c r="B1918" s="87" t="s">
        <v>4354</v>
      </c>
      <c r="C1918" s="88"/>
      <c r="D1918" s="88"/>
      <c r="E1918" s="88"/>
      <c r="F1918" s="88" t="s">
        <v>57</v>
      </c>
      <c r="G1918" s="87" t="s">
        <v>4355</v>
      </c>
      <c r="H1918" s="87" t="s">
        <v>187</v>
      </c>
      <c r="I1918" s="87" t="s">
        <v>348</v>
      </c>
      <c r="J1918" s="87" t="s">
        <v>693</v>
      </c>
      <c r="K1918" s="87" t="s">
        <v>549</v>
      </c>
      <c r="L1918" s="87" t="s">
        <v>549</v>
      </c>
      <c r="M1918" s="89">
        <v>47620</v>
      </c>
      <c r="N1918" s="89">
        <v>127478</v>
      </c>
      <c r="O1918" s="89">
        <v>64382</v>
      </c>
      <c r="P1918" s="90">
        <v>239480</v>
      </c>
      <c r="R1918" s="91"/>
    </row>
    <row r="1919" spans="1:18" ht="20.100000000000001" customHeight="1" x14ac:dyDescent="0.25">
      <c r="A1919" s="87">
        <v>3348</v>
      </c>
      <c r="B1919" s="87" t="s">
        <v>4356</v>
      </c>
      <c r="C1919" s="88"/>
      <c r="D1919" s="88"/>
      <c r="E1919" s="88"/>
      <c r="F1919" s="88" t="s">
        <v>57</v>
      </c>
      <c r="G1919" s="87" t="s">
        <v>4357</v>
      </c>
      <c r="H1919" s="87" t="s">
        <v>187</v>
      </c>
      <c r="I1919" s="87" t="s">
        <v>348</v>
      </c>
      <c r="J1919" s="87" t="s">
        <v>696</v>
      </c>
      <c r="K1919" s="87" t="s">
        <v>549</v>
      </c>
      <c r="L1919" s="87" t="s">
        <v>549</v>
      </c>
      <c r="M1919" s="89">
        <v>377954</v>
      </c>
      <c r="N1919" s="89">
        <v>380796</v>
      </c>
      <c r="O1919" s="89">
        <v>224954</v>
      </c>
      <c r="P1919" s="90">
        <v>983704</v>
      </c>
      <c r="R1919" s="91"/>
    </row>
    <row r="1920" spans="1:18" ht="20.100000000000001" customHeight="1" x14ac:dyDescent="0.25">
      <c r="A1920" s="87">
        <v>5505</v>
      </c>
      <c r="B1920" s="87" t="s">
        <v>4358</v>
      </c>
      <c r="C1920" s="88"/>
      <c r="D1920" s="88"/>
      <c r="E1920" s="88"/>
      <c r="F1920" s="88" t="s">
        <v>57</v>
      </c>
      <c r="G1920" s="87" t="s">
        <v>4359</v>
      </c>
      <c r="H1920" s="87" t="s">
        <v>187</v>
      </c>
      <c r="I1920" s="87" t="s">
        <v>348</v>
      </c>
      <c r="J1920" s="87" t="s">
        <v>696</v>
      </c>
      <c r="K1920" s="87" t="s">
        <v>549</v>
      </c>
      <c r="L1920" s="87" t="s">
        <v>549</v>
      </c>
      <c r="M1920" s="89">
        <v>124116</v>
      </c>
      <c r="N1920" s="89">
        <v>199564</v>
      </c>
      <c r="O1920" s="89">
        <v>61166</v>
      </c>
      <c r="P1920" s="90">
        <v>384846</v>
      </c>
      <c r="R1920" s="91"/>
    </row>
    <row r="1921" spans="1:18" ht="20.100000000000001" customHeight="1" x14ac:dyDescent="0.25">
      <c r="A1921" s="87">
        <v>5712</v>
      </c>
      <c r="B1921" s="87" t="s">
        <v>4360</v>
      </c>
      <c r="C1921" s="88"/>
      <c r="D1921" s="88"/>
      <c r="E1921" s="88"/>
      <c r="F1921" s="88" t="s">
        <v>57</v>
      </c>
      <c r="G1921" s="87" t="s">
        <v>4361</v>
      </c>
      <c r="H1921" s="87" t="s">
        <v>187</v>
      </c>
      <c r="I1921" s="87" t="s">
        <v>348</v>
      </c>
      <c r="J1921" s="87" t="s">
        <v>696</v>
      </c>
      <c r="K1921" s="87" t="s">
        <v>549</v>
      </c>
      <c r="L1921" s="87" t="s">
        <v>549</v>
      </c>
      <c r="M1921" s="89">
        <v>184852</v>
      </c>
      <c r="N1921" s="89">
        <v>298004</v>
      </c>
      <c r="O1921" s="89">
        <v>95400</v>
      </c>
      <c r="P1921" s="90">
        <v>578256</v>
      </c>
      <c r="R1921" s="91"/>
    </row>
    <row r="1922" spans="1:18" ht="20.100000000000001" customHeight="1" x14ac:dyDescent="0.25">
      <c r="A1922" s="87">
        <v>5894</v>
      </c>
      <c r="B1922" s="87" t="s">
        <v>4362</v>
      </c>
      <c r="C1922" s="88"/>
      <c r="D1922" s="88"/>
      <c r="E1922" s="88"/>
      <c r="F1922" s="88" t="s">
        <v>57</v>
      </c>
      <c r="G1922" s="87" t="s">
        <v>4363</v>
      </c>
      <c r="H1922" s="87" t="s">
        <v>106</v>
      </c>
      <c r="I1922" s="87" t="s">
        <v>339</v>
      </c>
      <c r="J1922" s="87" t="s">
        <v>693</v>
      </c>
      <c r="K1922" s="87" t="s">
        <v>549</v>
      </c>
      <c r="L1922" s="87" t="s">
        <v>549</v>
      </c>
      <c r="M1922" s="89">
        <v>44008</v>
      </c>
      <c r="N1922" s="89">
        <v>49130</v>
      </c>
      <c r="O1922" s="89">
        <v>70698</v>
      </c>
      <c r="P1922" s="90">
        <v>163836</v>
      </c>
      <c r="R1922" s="91"/>
    </row>
    <row r="1923" spans="1:18" ht="20.100000000000001" customHeight="1" x14ac:dyDescent="0.25">
      <c r="A1923" s="87">
        <v>5908</v>
      </c>
      <c r="B1923" s="87" t="s">
        <v>4364</v>
      </c>
      <c r="C1923" s="88"/>
      <c r="D1923" s="88"/>
      <c r="E1923" s="88"/>
      <c r="F1923" s="88" t="s">
        <v>57</v>
      </c>
      <c r="G1923" s="87" t="s">
        <v>4365</v>
      </c>
      <c r="H1923" s="87" t="s">
        <v>106</v>
      </c>
      <c r="I1923" s="87" t="s">
        <v>339</v>
      </c>
      <c r="J1923" s="87" t="s">
        <v>693</v>
      </c>
      <c r="K1923" s="87" t="s">
        <v>549</v>
      </c>
      <c r="L1923" s="87" t="s">
        <v>549</v>
      </c>
      <c r="M1923" s="89">
        <v>27144</v>
      </c>
      <c r="N1923" s="89">
        <v>38356</v>
      </c>
      <c r="O1923" s="89">
        <v>108568</v>
      </c>
      <c r="P1923" s="90">
        <v>174068</v>
      </c>
      <c r="R1923" s="91"/>
    </row>
    <row r="1924" spans="1:18" ht="20.100000000000001" customHeight="1" x14ac:dyDescent="0.25">
      <c r="A1924" s="87">
        <v>5929</v>
      </c>
      <c r="B1924" s="87" t="s">
        <v>4366</v>
      </c>
      <c r="C1924" s="88"/>
      <c r="D1924" s="88"/>
      <c r="E1924" s="88"/>
      <c r="F1924" s="88" t="s">
        <v>57</v>
      </c>
      <c r="G1924" s="87" t="s">
        <v>4367</v>
      </c>
      <c r="H1924" s="87" t="s">
        <v>106</v>
      </c>
      <c r="I1924" s="87" t="s">
        <v>339</v>
      </c>
      <c r="J1924" s="87" t="s">
        <v>693</v>
      </c>
      <c r="K1924" s="87" t="s">
        <v>549</v>
      </c>
      <c r="L1924" s="87" t="s">
        <v>549</v>
      </c>
      <c r="M1924" s="89">
        <v>36946</v>
      </c>
      <c r="N1924" s="89">
        <v>48488</v>
      </c>
      <c r="O1924" s="89">
        <v>118518</v>
      </c>
      <c r="P1924" s="90">
        <v>203952</v>
      </c>
      <c r="R1924" s="91"/>
    </row>
    <row r="1925" spans="1:18" ht="20.100000000000001" customHeight="1" x14ac:dyDescent="0.25">
      <c r="A1925" s="87">
        <v>5924</v>
      </c>
      <c r="B1925" s="87" t="s">
        <v>4368</v>
      </c>
      <c r="C1925" s="88"/>
      <c r="D1925" s="88"/>
      <c r="E1925" s="88"/>
      <c r="F1925" s="88" t="s">
        <v>57</v>
      </c>
      <c r="G1925" s="87" t="s">
        <v>339</v>
      </c>
      <c r="H1925" s="87" t="s">
        <v>106</v>
      </c>
      <c r="I1925" s="87" t="s">
        <v>339</v>
      </c>
      <c r="J1925" s="87" t="s">
        <v>693</v>
      </c>
      <c r="K1925" s="87" t="s">
        <v>549</v>
      </c>
      <c r="L1925" s="87" t="s">
        <v>549</v>
      </c>
      <c r="M1925" s="89">
        <v>1012888</v>
      </c>
      <c r="N1925" s="89">
        <v>1849526</v>
      </c>
      <c r="O1925" s="89">
        <v>2220850</v>
      </c>
      <c r="P1925" s="90">
        <v>5083264</v>
      </c>
      <c r="R1925" s="91"/>
    </row>
    <row r="1926" spans="1:18" ht="20.100000000000001" customHeight="1" x14ac:dyDescent="0.25">
      <c r="A1926" s="87">
        <v>5666</v>
      </c>
      <c r="B1926" s="87" t="s">
        <v>4369</v>
      </c>
      <c r="C1926" s="88"/>
      <c r="D1926" s="88" t="s">
        <v>66</v>
      </c>
      <c r="E1926" s="88"/>
      <c r="F1926" s="88"/>
      <c r="G1926" s="87" t="s">
        <v>4370</v>
      </c>
      <c r="H1926" s="87" t="s">
        <v>106</v>
      </c>
      <c r="I1926" s="87" t="s">
        <v>207</v>
      </c>
      <c r="J1926" s="87" t="s">
        <v>693</v>
      </c>
      <c r="K1926" s="87" t="s">
        <v>549</v>
      </c>
      <c r="L1926" s="87" t="s">
        <v>549</v>
      </c>
      <c r="M1926" s="89">
        <v>431402</v>
      </c>
      <c r="N1926" s="89">
        <v>576392</v>
      </c>
      <c r="O1926" s="89">
        <v>239284</v>
      </c>
      <c r="P1926" s="90">
        <v>1247078</v>
      </c>
      <c r="R1926" s="91"/>
    </row>
    <row r="1927" spans="1:18" ht="20.100000000000001" customHeight="1" x14ac:dyDescent="0.25">
      <c r="A1927" s="87">
        <v>3019</v>
      </c>
      <c r="B1927" s="87" t="s">
        <v>4371</v>
      </c>
      <c r="C1927" s="88"/>
      <c r="D1927" s="88" t="s">
        <v>66</v>
      </c>
      <c r="E1927" s="88"/>
      <c r="F1927" s="88"/>
      <c r="G1927" s="87" t="s">
        <v>4372</v>
      </c>
      <c r="H1927" s="87" t="s">
        <v>106</v>
      </c>
      <c r="I1927" s="87" t="s">
        <v>207</v>
      </c>
      <c r="J1927" s="87" t="s">
        <v>696</v>
      </c>
      <c r="K1927" s="87" t="s">
        <v>549</v>
      </c>
      <c r="L1927" s="87" t="s">
        <v>549</v>
      </c>
      <c r="M1927" s="89">
        <v>48684</v>
      </c>
      <c r="N1927" s="89">
        <v>67056</v>
      </c>
      <c r="O1927" s="89">
        <v>100596</v>
      </c>
      <c r="P1927" s="90">
        <v>216336</v>
      </c>
      <c r="R1927" s="91"/>
    </row>
    <row r="1928" spans="1:18" ht="20.100000000000001" customHeight="1" x14ac:dyDescent="0.25">
      <c r="A1928" s="87">
        <v>5668</v>
      </c>
      <c r="B1928" s="87" t="s">
        <v>4373</v>
      </c>
      <c r="C1928" s="88"/>
      <c r="D1928" s="88" t="s">
        <v>66</v>
      </c>
      <c r="E1928" s="88"/>
      <c r="F1928" s="88"/>
      <c r="G1928" s="87" t="s">
        <v>4374</v>
      </c>
      <c r="H1928" s="87" t="s">
        <v>106</v>
      </c>
      <c r="I1928" s="87" t="s">
        <v>207</v>
      </c>
      <c r="J1928" s="87" t="s">
        <v>693</v>
      </c>
      <c r="K1928" s="87" t="s">
        <v>549</v>
      </c>
      <c r="L1928" s="87" t="s">
        <v>549</v>
      </c>
      <c r="M1928" s="89">
        <v>116884</v>
      </c>
      <c r="N1928" s="89">
        <v>113462</v>
      </c>
      <c r="O1928" s="89">
        <v>120746</v>
      </c>
      <c r="P1928" s="90">
        <v>351092</v>
      </c>
      <c r="R1928" s="91"/>
    </row>
    <row r="1929" spans="1:18" ht="20.100000000000001" customHeight="1" x14ac:dyDescent="0.25">
      <c r="A1929" s="87">
        <v>3144</v>
      </c>
      <c r="B1929" s="87" t="s">
        <v>4375</v>
      </c>
      <c r="C1929" s="88"/>
      <c r="D1929" s="88" t="s">
        <v>66</v>
      </c>
      <c r="E1929" s="88"/>
      <c r="F1929" s="88"/>
      <c r="G1929" s="87" t="s">
        <v>4376</v>
      </c>
      <c r="H1929" s="87" t="s">
        <v>106</v>
      </c>
      <c r="I1929" s="87" t="s">
        <v>207</v>
      </c>
      <c r="J1929" s="87" t="s">
        <v>696</v>
      </c>
      <c r="K1929" s="87" t="s">
        <v>549</v>
      </c>
      <c r="L1929" s="87" t="s">
        <v>549</v>
      </c>
      <c r="M1929" s="89">
        <v>35894</v>
      </c>
      <c r="N1929" s="89">
        <v>33610</v>
      </c>
      <c r="O1929" s="89">
        <v>110630</v>
      </c>
      <c r="P1929" s="90">
        <v>180134</v>
      </c>
      <c r="R1929" s="91"/>
    </row>
    <row r="1930" spans="1:18" ht="20.100000000000001" customHeight="1" x14ac:dyDescent="0.25">
      <c r="A1930" s="87">
        <v>3147</v>
      </c>
      <c r="B1930" s="87" t="s">
        <v>4377</v>
      </c>
      <c r="C1930" s="88"/>
      <c r="D1930" s="88" t="s">
        <v>66</v>
      </c>
      <c r="E1930" s="88"/>
      <c r="F1930" s="88"/>
      <c r="G1930" s="87" t="s">
        <v>4378</v>
      </c>
      <c r="H1930" s="87" t="s">
        <v>106</v>
      </c>
      <c r="I1930" s="87" t="s">
        <v>207</v>
      </c>
      <c r="J1930" s="87" t="s">
        <v>696</v>
      </c>
      <c r="K1930" s="87" t="s">
        <v>549</v>
      </c>
      <c r="L1930" s="87" t="s">
        <v>549</v>
      </c>
      <c r="M1930" s="89">
        <v>977978</v>
      </c>
      <c r="N1930" s="89">
        <v>1578534</v>
      </c>
      <c r="O1930" s="89">
        <v>2052600</v>
      </c>
      <c r="P1930" s="90">
        <v>4609112</v>
      </c>
      <c r="R1930" s="91"/>
    </row>
    <row r="1931" spans="1:18" ht="20.100000000000001" customHeight="1" x14ac:dyDescent="0.25">
      <c r="A1931" s="87">
        <v>5671</v>
      </c>
      <c r="B1931" s="87" t="s">
        <v>4379</v>
      </c>
      <c r="C1931" s="88"/>
      <c r="D1931" s="88" t="s">
        <v>66</v>
      </c>
      <c r="E1931" s="88"/>
      <c r="F1931" s="88"/>
      <c r="G1931" s="87" t="s">
        <v>4380</v>
      </c>
      <c r="H1931" s="87" t="s">
        <v>106</v>
      </c>
      <c r="I1931" s="87" t="s">
        <v>207</v>
      </c>
      <c r="J1931" s="87" t="s">
        <v>693</v>
      </c>
      <c r="K1931" s="87" t="s">
        <v>549</v>
      </c>
      <c r="L1931" s="87" t="s">
        <v>549</v>
      </c>
      <c r="M1931" s="89">
        <v>260266</v>
      </c>
      <c r="N1931" s="89">
        <v>237660</v>
      </c>
      <c r="O1931" s="89">
        <v>188714</v>
      </c>
      <c r="P1931" s="90">
        <v>686640</v>
      </c>
      <c r="R1931" s="91"/>
    </row>
    <row r="1932" spans="1:18" ht="20.100000000000001" customHeight="1" x14ac:dyDescent="0.25">
      <c r="A1932" s="87">
        <v>5675</v>
      </c>
      <c r="B1932" s="87" t="s">
        <v>4381</v>
      </c>
      <c r="C1932" s="88"/>
      <c r="D1932" s="88" t="s">
        <v>66</v>
      </c>
      <c r="E1932" s="88"/>
      <c r="F1932" s="88"/>
      <c r="G1932" s="87" t="s">
        <v>4382</v>
      </c>
      <c r="H1932" s="87" t="s">
        <v>106</v>
      </c>
      <c r="I1932" s="87" t="s">
        <v>207</v>
      </c>
      <c r="J1932" s="87" t="s">
        <v>693</v>
      </c>
      <c r="K1932" s="87" t="s">
        <v>549</v>
      </c>
      <c r="L1932" s="87" t="s">
        <v>549</v>
      </c>
      <c r="M1932" s="89">
        <v>14416</v>
      </c>
      <c r="N1932" s="89">
        <v>14392</v>
      </c>
      <c r="O1932" s="89">
        <v>13520</v>
      </c>
      <c r="P1932" s="90">
        <v>42328</v>
      </c>
      <c r="R1932" s="91"/>
    </row>
    <row r="1933" spans="1:18" ht="20.100000000000001" customHeight="1" x14ac:dyDescent="0.25">
      <c r="A1933" s="87">
        <v>3175</v>
      </c>
      <c r="B1933" s="87" t="s">
        <v>4383</v>
      </c>
      <c r="C1933" s="88"/>
      <c r="D1933" s="88" t="s">
        <v>66</v>
      </c>
      <c r="E1933" s="88"/>
      <c r="F1933" s="88"/>
      <c r="G1933" s="87" t="s">
        <v>4384</v>
      </c>
      <c r="H1933" s="87" t="s">
        <v>106</v>
      </c>
      <c r="I1933" s="87" t="s">
        <v>207</v>
      </c>
      <c r="J1933" s="87" t="s">
        <v>696</v>
      </c>
      <c r="K1933" s="87" t="s">
        <v>549</v>
      </c>
      <c r="L1933" s="87" t="s">
        <v>549</v>
      </c>
      <c r="M1933" s="89">
        <v>358414</v>
      </c>
      <c r="N1933" s="89">
        <v>1073666</v>
      </c>
      <c r="O1933" s="89">
        <v>488486</v>
      </c>
      <c r="P1933" s="90">
        <v>1920566</v>
      </c>
      <c r="R1933" s="91"/>
    </row>
    <row r="1934" spans="1:18" ht="20.100000000000001" customHeight="1" x14ac:dyDescent="0.25">
      <c r="A1934" s="87">
        <v>5672</v>
      </c>
      <c r="B1934" s="87" t="s">
        <v>4385</v>
      </c>
      <c r="C1934" s="88"/>
      <c r="D1934" s="88" t="s">
        <v>66</v>
      </c>
      <c r="E1934" s="88"/>
      <c r="F1934" s="88"/>
      <c r="G1934" s="87" t="s">
        <v>4386</v>
      </c>
      <c r="H1934" s="87" t="s">
        <v>106</v>
      </c>
      <c r="I1934" s="87" t="s">
        <v>207</v>
      </c>
      <c r="J1934" s="87" t="s">
        <v>693</v>
      </c>
      <c r="K1934" s="87" t="s">
        <v>549</v>
      </c>
      <c r="L1934" s="87" t="s">
        <v>549</v>
      </c>
      <c r="M1934" s="89">
        <v>436156</v>
      </c>
      <c r="N1934" s="89">
        <v>718808</v>
      </c>
      <c r="O1934" s="89">
        <v>290776</v>
      </c>
      <c r="P1934" s="90">
        <v>1445740</v>
      </c>
      <c r="R1934" s="91"/>
    </row>
    <row r="1935" spans="1:18" ht="20.100000000000001" customHeight="1" x14ac:dyDescent="0.25">
      <c r="A1935" s="87">
        <v>5673</v>
      </c>
      <c r="B1935" s="87" t="s">
        <v>4387</v>
      </c>
      <c r="C1935" s="88"/>
      <c r="D1935" s="88" t="s">
        <v>66</v>
      </c>
      <c r="E1935" s="88"/>
      <c r="F1935" s="88"/>
      <c r="G1935" s="87" t="s">
        <v>4388</v>
      </c>
      <c r="H1935" s="87" t="s">
        <v>106</v>
      </c>
      <c r="I1935" s="87" t="s">
        <v>207</v>
      </c>
      <c r="J1935" s="87" t="s">
        <v>693</v>
      </c>
      <c r="K1935" s="87" t="s">
        <v>549</v>
      </c>
      <c r="L1935" s="87" t="s">
        <v>549</v>
      </c>
      <c r="M1935" s="89">
        <v>38758</v>
      </c>
      <c r="N1935" s="89">
        <v>30968</v>
      </c>
      <c r="O1935" s="89">
        <v>40576</v>
      </c>
      <c r="P1935" s="90">
        <v>110302</v>
      </c>
      <c r="R1935" s="91"/>
    </row>
    <row r="1936" spans="1:18" ht="20.100000000000001" customHeight="1" x14ac:dyDescent="0.25">
      <c r="A1936" s="87">
        <v>2188</v>
      </c>
      <c r="B1936" s="87" t="s">
        <v>4389</v>
      </c>
      <c r="C1936" s="88" t="s">
        <v>20</v>
      </c>
      <c r="D1936" s="88"/>
      <c r="E1936" s="88"/>
      <c r="F1936" s="88"/>
      <c r="G1936" s="87" t="s">
        <v>4390</v>
      </c>
      <c r="H1936" s="87" t="s">
        <v>112</v>
      </c>
      <c r="I1936" s="87" t="s">
        <v>115</v>
      </c>
      <c r="J1936" s="87" t="s">
        <v>1255</v>
      </c>
      <c r="K1936" s="87" t="s">
        <v>2424</v>
      </c>
      <c r="L1936" s="87" t="s">
        <v>549</v>
      </c>
      <c r="M1936" s="89">
        <v>342580</v>
      </c>
      <c r="N1936" s="89">
        <v>315932</v>
      </c>
      <c r="O1936" s="89">
        <v>195876</v>
      </c>
      <c r="P1936" s="90">
        <v>854388</v>
      </c>
      <c r="R1936" s="91"/>
    </row>
    <row r="1937" spans="1:18" ht="20.100000000000001" customHeight="1" x14ac:dyDescent="0.25">
      <c r="A1937" s="87">
        <v>2136</v>
      </c>
      <c r="B1937" s="87" t="s">
        <v>4391</v>
      </c>
      <c r="C1937" s="88" t="s">
        <v>20</v>
      </c>
      <c r="D1937" s="88"/>
      <c r="E1937" s="88"/>
      <c r="F1937" s="88"/>
      <c r="G1937" s="87" t="s">
        <v>4392</v>
      </c>
      <c r="H1937" s="87" t="s">
        <v>112</v>
      </c>
      <c r="I1937" s="87" t="s">
        <v>115</v>
      </c>
      <c r="J1937" s="87" t="s">
        <v>1255</v>
      </c>
      <c r="K1937" s="87" t="s">
        <v>2424</v>
      </c>
      <c r="L1937" s="87" t="s">
        <v>549</v>
      </c>
      <c r="M1937" s="89">
        <v>99974</v>
      </c>
      <c r="N1937" s="89">
        <v>102620</v>
      </c>
      <c r="O1937" s="89">
        <v>84486</v>
      </c>
      <c r="P1937" s="90">
        <v>287080</v>
      </c>
      <c r="R1937" s="91"/>
    </row>
    <row r="1938" spans="1:18" ht="20.100000000000001" customHeight="1" x14ac:dyDescent="0.25">
      <c r="A1938" s="87">
        <v>2217</v>
      </c>
      <c r="B1938" s="87" t="s">
        <v>4393</v>
      </c>
      <c r="C1938" s="88" t="s">
        <v>20</v>
      </c>
      <c r="D1938" s="88"/>
      <c r="E1938" s="88"/>
      <c r="F1938" s="88"/>
      <c r="G1938" s="87" t="s">
        <v>4394</v>
      </c>
      <c r="H1938" s="87" t="s">
        <v>112</v>
      </c>
      <c r="I1938" s="87" t="s">
        <v>115</v>
      </c>
      <c r="J1938" s="87" t="s">
        <v>1255</v>
      </c>
      <c r="K1938" s="87" t="s">
        <v>2424</v>
      </c>
      <c r="L1938" s="87" t="s">
        <v>549</v>
      </c>
      <c r="M1938" s="89">
        <v>319586</v>
      </c>
      <c r="N1938" s="89">
        <v>393500</v>
      </c>
      <c r="O1938" s="89">
        <v>220748</v>
      </c>
      <c r="P1938" s="90">
        <v>933834</v>
      </c>
      <c r="R1938" s="91"/>
    </row>
    <row r="1939" spans="1:18" ht="20.100000000000001" customHeight="1" x14ac:dyDescent="0.25">
      <c r="A1939" s="87">
        <v>2219</v>
      </c>
      <c r="B1939" s="87" t="s">
        <v>4395</v>
      </c>
      <c r="C1939" s="88" t="s">
        <v>20</v>
      </c>
      <c r="D1939" s="88"/>
      <c r="E1939" s="88"/>
      <c r="F1939" s="88"/>
      <c r="G1939" s="87" t="s">
        <v>4396</v>
      </c>
      <c r="H1939" s="87" t="s">
        <v>112</v>
      </c>
      <c r="I1939" s="87" t="s">
        <v>115</v>
      </c>
      <c r="J1939" s="87" t="s">
        <v>1255</v>
      </c>
      <c r="K1939" s="87" t="s">
        <v>2424</v>
      </c>
      <c r="L1939" s="87" t="s">
        <v>549</v>
      </c>
      <c r="M1939" s="89">
        <v>629412</v>
      </c>
      <c r="N1939" s="89">
        <v>787940</v>
      </c>
      <c r="O1939" s="89">
        <v>523494</v>
      </c>
      <c r="P1939" s="90">
        <v>1940846</v>
      </c>
      <c r="R1939" s="91"/>
    </row>
    <row r="1940" spans="1:18" ht="20.100000000000001" customHeight="1" x14ac:dyDescent="0.25">
      <c r="A1940" s="87">
        <v>2145</v>
      </c>
      <c r="B1940" s="87" t="s">
        <v>4397</v>
      </c>
      <c r="C1940" s="88" t="s">
        <v>20</v>
      </c>
      <c r="D1940" s="88"/>
      <c r="E1940" s="88"/>
      <c r="F1940" s="88"/>
      <c r="G1940" s="87" t="s">
        <v>4398</v>
      </c>
      <c r="H1940" s="87" t="s">
        <v>112</v>
      </c>
      <c r="I1940" s="87" t="s">
        <v>115</v>
      </c>
      <c r="J1940" s="87" t="s">
        <v>1255</v>
      </c>
      <c r="K1940" s="87" t="s">
        <v>2424</v>
      </c>
      <c r="L1940" s="87" t="s">
        <v>549</v>
      </c>
      <c r="M1940" s="89">
        <v>375154</v>
      </c>
      <c r="N1940" s="89">
        <v>205946</v>
      </c>
      <c r="O1940" s="89">
        <v>175268</v>
      </c>
      <c r="P1940" s="90">
        <v>756368</v>
      </c>
      <c r="R1940" s="91"/>
    </row>
    <row r="1941" spans="1:18" ht="20.100000000000001" customHeight="1" x14ac:dyDescent="0.25">
      <c r="A1941" s="87">
        <v>2220</v>
      </c>
      <c r="B1941" s="87" t="s">
        <v>4399</v>
      </c>
      <c r="C1941" s="88" t="s">
        <v>20</v>
      </c>
      <c r="D1941" s="88"/>
      <c r="E1941" s="88"/>
      <c r="F1941" s="88"/>
      <c r="G1941" s="87" t="s">
        <v>4400</v>
      </c>
      <c r="H1941" s="87" t="s">
        <v>112</v>
      </c>
      <c r="I1941" s="87" t="s">
        <v>115</v>
      </c>
      <c r="J1941" s="87" t="s">
        <v>1255</v>
      </c>
      <c r="K1941" s="87" t="s">
        <v>2424</v>
      </c>
      <c r="L1941" s="87" t="s">
        <v>549</v>
      </c>
      <c r="M1941" s="89">
        <v>285922</v>
      </c>
      <c r="N1941" s="89">
        <v>252088</v>
      </c>
      <c r="O1941" s="89">
        <v>154444</v>
      </c>
      <c r="P1941" s="90">
        <v>692454</v>
      </c>
      <c r="R1941" s="91"/>
    </row>
    <row r="1942" spans="1:18" ht="20.100000000000001" customHeight="1" x14ac:dyDescent="0.25">
      <c r="A1942" s="87">
        <v>2190</v>
      </c>
      <c r="B1942" s="87" t="s">
        <v>4401</v>
      </c>
      <c r="C1942" s="88" t="s">
        <v>20</v>
      </c>
      <c r="D1942" s="88"/>
      <c r="E1942" s="88"/>
      <c r="F1942" s="88"/>
      <c r="G1942" s="87" t="s">
        <v>4402</v>
      </c>
      <c r="H1942" s="87" t="s">
        <v>112</v>
      </c>
      <c r="I1942" s="87" t="s">
        <v>115</v>
      </c>
      <c r="J1942" s="87" t="s">
        <v>1255</v>
      </c>
      <c r="K1942" s="87" t="s">
        <v>2424</v>
      </c>
      <c r="L1942" s="87" t="s">
        <v>549</v>
      </c>
      <c r="M1942" s="89">
        <v>243110</v>
      </c>
      <c r="N1942" s="89">
        <v>267710</v>
      </c>
      <c r="O1942" s="89">
        <v>99480</v>
      </c>
      <c r="P1942" s="90">
        <v>610300</v>
      </c>
      <c r="R1942" s="91"/>
    </row>
    <row r="1943" spans="1:18" ht="20.100000000000001" customHeight="1" x14ac:dyDescent="0.25">
      <c r="A1943" s="87">
        <v>2191</v>
      </c>
      <c r="B1943" s="87" t="s">
        <v>4403</v>
      </c>
      <c r="C1943" s="88" t="s">
        <v>20</v>
      </c>
      <c r="D1943" s="88"/>
      <c r="E1943" s="88"/>
      <c r="F1943" s="88"/>
      <c r="G1943" s="87" t="s">
        <v>4404</v>
      </c>
      <c r="H1943" s="87" t="s">
        <v>112</v>
      </c>
      <c r="I1943" s="87" t="s">
        <v>115</v>
      </c>
      <c r="J1943" s="87" t="s">
        <v>1255</v>
      </c>
      <c r="K1943" s="87" t="s">
        <v>2424</v>
      </c>
      <c r="L1943" s="87" t="s">
        <v>549</v>
      </c>
      <c r="M1943" s="89">
        <v>107404</v>
      </c>
      <c r="N1943" s="89">
        <v>112406</v>
      </c>
      <c r="O1943" s="89">
        <v>51824</v>
      </c>
      <c r="P1943" s="90">
        <v>271634</v>
      </c>
      <c r="R1943" s="91"/>
    </row>
    <row r="1944" spans="1:18" ht="20.100000000000001" customHeight="1" x14ac:dyDescent="0.25">
      <c r="A1944" s="87">
        <v>3624</v>
      </c>
      <c r="B1944" s="87" t="s">
        <v>4405</v>
      </c>
      <c r="C1944" s="88" t="s">
        <v>20</v>
      </c>
      <c r="D1944" s="88"/>
      <c r="E1944" s="88"/>
      <c r="F1944" s="88"/>
      <c r="G1944" s="87" t="s">
        <v>4406</v>
      </c>
      <c r="H1944" s="87" t="s">
        <v>112</v>
      </c>
      <c r="I1944" s="87" t="s">
        <v>115</v>
      </c>
      <c r="J1944" s="87" t="s">
        <v>1255</v>
      </c>
      <c r="K1944" s="87" t="s">
        <v>2424</v>
      </c>
      <c r="L1944" s="87" t="s">
        <v>549</v>
      </c>
      <c r="M1944" s="89">
        <v>296358</v>
      </c>
      <c r="N1944" s="89">
        <v>350036</v>
      </c>
      <c r="O1944" s="89">
        <v>250826</v>
      </c>
      <c r="P1944" s="90">
        <v>897220</v>
      </c>
      <c r="R1944" s="91"/>
    </row>
    <row r="1945" spans="1:18" ht="20.100000000000001" customHeight="1" x14ac:dyDescent="0.25">
      <c r="A1945" s="87">
        <v>2128</v>
      </c>
      <c r="B1945" s="87" t="s">
        <v>4407</v>
      </c>
      <c r="C1945" s="88" t="s">
        <v>20</v>
      </c>
      <c r="D1945" s="88"/>
      <c r="E1945" s="88"/>
      <c r="F1945" s="88"/>
      <c r="G1945" s="87" t="s">
        <v>4408</v>
      </c>
      <c r="H1945" s="87" t="s">
        <v>112</v>
      </c>
      <c r="I1945" s="87" t="s">
        <v>115</v>
      </c>
      <c r="J1945" s="87" t="s">
        <v>1255</v>
      </c>
      <c r="K1945" s="87" t="s">
        <v>2424</v>
      </c>
      <c r="L1945" s="87" t="s">
        <v>549</v>
      </c>
      <c r="M1945" s="89">
        <v>132236</v>
      </c>
      <c r="N1945" s="89">
        <v>103894</v>
      </c>
      <c r="O1945" s="89">
        <v>66930</v>
      </c>
      <c r="P1945" s="90">
        <v>303060</v>
      </c>
      <c r="R1945" s="91"/>
    </row>
    <row r="1946" spans="1:18" ht="20.100000000000001" customHeight="1" x14ac:dyDescent="0.25">
      <c r="A1946" s="87">
        <v>2218</v>
      </c>
      <c r="B1946" s="87" t="s">
        <v>4409</v>
      </c>
      <c r="C1946" s="88" t="s">
        <v>20</v>
      </c>
      <c r="D1946" s="88"/>
      <c r="E1946" s="88"/>
      <c r="F1946" s="88"/>
      <c r="G1946" s="87" t="s">
        <v>4410</v>
      </c>
      <c r="H1946" s="87" t="s">
        <v>112</v>
      </c>
      <c r="I1946" s="87" t="s">
        <v>115</v>
      </c>
      <c r="J1946" s="87" t="s">
        <v>1255</v>
      </c>
      <c r="K1946" s="87" t="s">
        <v>2424</v>
      </c>
      <c r="L1946" s="87" t="s">
        <v>549</v>
      </c>
      <c r="M1946" s="89">
        <v>179492</v>
      </c>
      <c r="N1946" s="89">
        <v>103362</v>
      </c>
      <c r="O1946" s="89">
        <v>88872</v>
      </c>
      <c r="P1946" s="90">
        <v>371726</v>
      </c>
      <c r="R1946" s="91"/>
    </row>
    <row r="1947" spans="1:18" ht="20.100000000000001" customHeight="1" x14ac:dyDescent="0.25">
      <c r="A1947" s="87">
        <v>2138</v>
      </c>
      <c r="B1947" s="87" t="s">
        <v>4411</v>
      </c>
      <c r="C1947" s="88" t="s">
        <v>20</v>
      </c>
      <c r="D1947" s="88"/>
      <c r="E1947" s="88"/>
      <c r="F1947" s="88"/>
      <c r="G1947" s="87" t="s">
        <v>4412</v>
      </c>
      <c r="H1947" s="87" t="s">
        <v>112</v>
      </c>
      <c r="I1947" s="87" t="s">
        <v>115</v>
      </c>
      <c r="J1947" s="87" t="s">
        <v>1236</v>
      </c>
      <c r="K1947" s="87" t="s">
        <v>2424</v>
      </c>
      <c r="L1947" s="87" t="s">
        <v>549</v>
      </c>
      <c r="M1947" s="89">
        <v>26244</v>
      </c>
      <c r="N1947" s="89">
        <v>18868</v>
      </c>
      <c r="O1947" s="89">
        <v>8958</v>
      </c>
      <c r="P1947" s="90">
        <v>54070</v>
      </c>
      <c r="R1947" s="91"/>
    </row>
    <row r="1948" spans="1:18" ht="20.100000000000001" customHeight="1" x14ac:dyDescent="0.25">
      <c r="A1948" s="87">
        <v>2194</v>
      </c>
      <c r="B1948" s="87" t="s">
        <v>4413</v>
      </c>
      <c r="C1948" s="88" t="s">
        <v>20</v>
      </c>
      <c r="D1948" s="88"/>
      <c r="E1948" s="88"/>
      <c r="F1948" s="88"/>
      <c r="G1948" s="87" t="s">
        <v>4414</v>
      </c>
      <c r="H1948" s="87" t="s">
        <v>112</v>
      </c>
      <c r="I1948" s="87" t="s">
        <v>115</v>
      </c>
      <c r="J1948" s="87" t="s">
        <v>1255</v>
      </c>
      <c r="K1948" s="87" t="s">
        <v>2424</v>
      </c>
      <c r="L1948" s="87" t="s">
        <v>549</v>
      </c>
      <c r="M1948" s="89">
        <v>156994</v>
      </c>
      <c r="N1948" s="89">
        <v>235078</v>
      </c>
      <c r="O1948" s="89">
        <v>87488</v>
      </c>
      <c r="P1948" s="90">
        <v>479560</v>
      </c>
      <c r="R1948" s="91"/>
    </row>
    <row r="1949" spans="1:18" ht="20.100000000000001" customHeight="1" x14ac:dyDescent="0.25">
      <c r="A1949" s="87">
        <v>2237</v>
      </c>
      <c r="B1949" s="87" t="s">
        <v>4415</v>
      </c>
      <c r="C1949" s="88" t="s">
        <v>20</v>
      </c>
      <c r="D1949" s="88"/>
      <c r="E1949" s="88"/>
      <c r="F1949" s="88"/>
      <c r="G1949" s="87" t="s">
        <v>4416</v>
      </c>
      <c r="H1949" s="87" t="s">
        <v>112</v>
      </c>
      <c r="I1949" s="87" t="s">
        <v>115</v>
      </c>
      <c r="J1949" s="87" t="s">
        <v>1255</v>
      </c>
      <c r="K1949" s="87" t="s">
        <v>2424</v>
      </c>
      <c r="L1949" s="87" t="s">
        <v>549</v>
      </c>
      <c r="M1949" s="89">
        <v>210604</v>
      </c>
      <c r="N1949" s="89">
        <v>180958</v>
      </c>
      <c r="O1949" s="89">
        <v>149684</v>
      </c>
      <c r="P1949" s="90">
        <v>541246</v>
      </c>
      <c r="R1949" s="91"/>
    </row>
    <row r="1950" spans="1:18" ht="20.100000000000001" customHeight="1" x14ac:dyDescent="0.25">
      <c r="A1950" s="87">
        <v>2253</v>
      </c>
      <c r="B1950" s="87" t="s">
        <v>4417</v>
      </c>
      <c r="C1950" s="88" t="s">
        <v>20</v>
      </c>
      <c r="D1950" s="88"/>
      <c r="E1950" s="88"/>
      <c r="F1950" s="88"/>
      <c r="G1950" s="87" t="s">
        <v>4418</v>
      </c>
      <c r="H1950" s="87" t="s">
        <v>112</v>
      </c>
      <c r="I1950" s="87" t="s">
        <v>115</v>
      </c>
      <c r="J1950" s="87" t="s">
        <v>1255</v>
      </c>
      <c r="K1950" s="87" t="s">
        <v>2424</v>
      </c>
      <c r="L1950" s="87" t="s">
        <v>549</v>
      </c>
      <c r="M1950" s="89">
        <v>92516</v>
      </c>
      <c r="N1950" s="89">
        <v>106004</v>
      </c>
      <c r="O1950" s="89">
        <v>52720</v>
      </c>
      <c r="P1950" s="90">
        <v>251240</v>
      </c>
      <c r="R1950" s="91"/>
    </row>
    <row r="1951" spans="1:18" ht="20.100000000000001" customHeight="1" x14ac:dyDescent="0.25">
      <c r="A1951" s="87">
        <v>2254</v>
      </c>
      <c r="B1951" s="87" t="s">
        <v>4419</v>
      </c>
      <c r="C1951" s="88" t="s">
        <v>20</v>
      </c>
      <c r="D1951" s="88"/>
      <c r="E1951" s="88"/>
      <c r="F1951" s="88"/>
      <c r="G1951" s="87" t="s">
        <v>4420</v>
      </c>
      <c r="H1951" s="87" t="s">
        <v>112</v>
      </c>
      <c r="I1951" s="87" t="s">
        <v>115</v>
      </c>
      <c r="J1951" s="87" t="s">
        <v>1255</v>
      </c>
      <c r="K1951" s="87" t="s">
        <v>2424</v>
      </c>
      <c r="L1951" s="87" t="s">
        <v>549</v>
      </c>
      <c r="M1951" s="89">
        <v>151952</v>
      </c>
      <c r="N1951" s="89">
        <v>169188</v>
      </c>
      <c r="O1951" s="89">
        <v>63308</v>
      </c>
      <c r="P1951" s="90">
        <v>384448</v>
      </c>
      <c r="R1951" s="91"/>
    </row>
    <row r="1952" spans="1:18" ht="20.100000000000001" customHeight="1" x14ac:dyDescent="0.25">
      <c r="A1952" s="87">
        <v>2151</v>
      </c>
      <c r="B1952" s="87" t="s">
        <v>4421</v>
      </c>
      <c r="C1952" s="88" t="s">
        <v>20</v>
      </c>
      <c r="D1952" s="88"/>
      <c r="E1952" s="88"/>
      <c r="F1952" s="88"/>
      <c r="G1952" s="87" t="s">
        <v>4422</v>
      </c>
      <c r="H1952" s="87" t="s">
        <v>112</v>
      </c>
      <c r="I1952" s="87" t="s">
        <v>115</v>
      </c>
      <c r="J1952" s="87" t="s">
        <v>1255</v>
      </c>
      <c r="K1952" s="87" t="s">
        <v>2424</v>
      </c>
      <c r="L1952" s="87" t="s">
        <v>549</v>
      </c>
      <c r="M1952" s="89">
        <v>163072</v>
      </c>
      <c r="N1952" s="89">
        <v>175340</v>
      </c>
      <c r="O1952" s="89">
        <v>150022</v>
      </c>
      <c r="P1952" s="90">
        <v>488434</v>
      </c>
      <c r="R1952" s="91"/>
    </row>
    <row r="1953" spans="1:18" ht="20.100000000000001" customHeight="1" x14ac:dyDescent="0.25">
      <c r="A1953" s="87">
        <v>2152</v>
      </c>
      <c r="B1953" s="87" t="s">
        <v>4423</v>
      </c>
      <c r="C1953" s="88" t="s">
        <v>20</v>
      </c>
      <c r="D1953" s="88"/>
      <c r="E1953" s="88"/>
      <c r="F1953" s="88"/>
      <c r="G1953" s="87" t="s">
        <v>4424</v>
      </c>
      <c r="H1953" s="87" t="s">
        <v>112</v>
      </c>
      <c r="I1953" s="87" t="s">
        <v>115</v>
      </c>
      <c r="J1953" s="87" t="s">
        <v>1255</v>
      </c>
      <c r="K1953" s="87" t="s">
        <v>2424</v>
      </c>
      <c r="L1953" s="87" t="s">
        <v>549</v>
      </c>
      <c r="M1953" s="89">
        <v>294128</v>
      </c>
      <c r="N1953" s="89">
        <v>335012</v>
      </c>
      <c r="O1953" s="89">
        <v>234902</v>
      </c>
      <c r="P1953" s="90">
        <v>864042</v>
      </c>
      <c r="R1953" s="91"/>
    </row>
    <row r="1954" spans="1:18" ht="20.100000000000001" customHeight="1" x14ac:dyDescent="0.25">
      <c r="A1954" s="87">
        <v>2198</v>
      </c>
      <c r="B1954" s="87" t="s">
        <v>4425</v>
      </c>
      <c r="C1954" s="88" t="s">
        <v>20</v>
      </c>
      <c r="D1954" s="88"/>
      <c r="E1954" s="88"/>
      <c r="F1954" s="88"/>
      <c r="G1954" s="87" t="s">
        <v>4426</v>
      </c>
      <c r="H1954" s="87" t="s">
        <v>112</v>
      </c>
      <c r="I1954" s="87" t="s">
        <v>115</v>
      </c>
      <c r="J1954" s="87" t="s">
        <v>1255</v>
      </c>
      <c r="K1954" s="87" t="s">
        <v>2424</v>
      </c>
      <c r="L1954" s="87" t="s">
        <v>549</v>
      </c>
      <c r="M1954" s="89">
        <v>242658</v>
      </c>
      <c r="N1954" s="89">
        <v>256568</v>
      </c>
      <c r="O1954" s="89">
        <v>160628</v>
      </c>
      <c r="P1954" s="90">
        <v>659854</v>
      </c>
      <c r="R1954" s="91"/>
    </row>
    <row r="1955" spans="1:18" ht="20.100000000000001" customHeight="1" x14ac:dyDescent="0.25">
      <c r="A1955" s="87">
        <v>2189</v>
      </c>
      <c r="B1955" s="87" t="s">
        <v>4427</v>
      </c>
      <c r="C1955" s="88" t="s">
        <v>20</v>
      </c>
      <c r="D1955" s="88"/>
      <c r="E1955" s="88"/>
      <c r="F1955" s="88"/>
      <c r="G1955" s="87" t="s">
        <v>4428</v>
      </c>
      <c r="H1955" s="87" t="s">
        <v>112</v>
      </c>
      <c r="I1955" s="87" t="s">
        <v>115</v>
      </c>
      <c r="J1955" s="87" t="s">
        <v>1255</v>
      </c>
      <c r="K1955" s="87" t="s">
        <v>2424</v>
      </c>
      <c r="L1955" s="87" t="s">
        <v>549</v>
      </c>
      <c r="M1955" s="89">
        <v>275962</v>
      </c>
      <c r="N1955" s="89">
        <v>236070</v>
      </c>
      <c r="O1955" s="89">
        <v>153646</v>
      </c>
      <c r="P1955" s="90">
        <v>665678</v>
      </c>
      <c r="R1955" s="91"/>
    </row>
    <row r="1956" spans="1:18" ht="20.100000000000001" customHeight="1" x14ac:dyDescent="0.25">
      <c r="A1956" s="87">
        <v>2199</v>
      </c>
      <c r="B1956" s="87" t="s">
        <v>4429</v>
      </c>
      <c r="C1956" s="88" t="s">
        <v>20</v>
      </c>
      <c r="D1956" s="88"/>
      <c r="E1956" s="88"/>
      <c r="F1956" s="88"/>
      <c r="G1956" s="87" t="s">
        <v>4430</v>
      </c>
      <c r="H1956" s="87" t="s">
        <v>112</v>
      </c>
      <c r="I1956" s="87" t="s">
        <v>115</v>
      </c>
      <c r="J1956" s="87" t="s">
        <v>1255</v>
      </c>
      <c r="K1956" s="87" t="s">
        <v>2424</v>
      </c>
      <c r="L1956" s="87" t="s">
        <v>549</v>
      </c>
      <c r="M1956" s="89">
        <v>161834</v>
      </c>
      <c r="N1956" s="89">
        <v>166520</v>
      </c>
      <c r="O1956" s="89">
        <v>104424</v>
      </c>
      <c r="P1956" s="90">
        <v>432778</v>
      </c>
      <c r="R1956" s="91"/>
    </row>
    <row r="1957" spans="1:18" ht="20.100000000000001" customHeight="1" x14ac:dyDescent="0.25">
      <c r="A1957" s="87">
        <v>2141</v>
      </c>
      <c r="B1957" s="87" t="s">
        <v>4431</v>
      </c>
      <c r="C1957" s="88" t="s">
        <v>20</v>
      </c>
      <c r="D1957" s="88"/>
      <c r="E1957" s="88"/>
      <c r="F1957" s="88"/>
      <c r="G1957" s="87" t="s">
        <v>4432</v>
      </c>
      <c r="H1957" s="87" t="s">
        <v>112</v>
      </c>
      <c r="I1957" s="87" t="s">
        <v>115</v>
      </c>
      <c r="J1957" s="87" t="s">
        <v>1236</v>
      </c>
      <c r="K1957" s="87" t="s">
        <v>2424</v>
      </c>
      <c r="L1957" s="87" t="s">
        <v>549</v>
      </c>
      <c r="M1957" s="89">
        <v>22990</v>
      </c>
      <c r="N1957" s="89">
        <v>6098</v>
      </c>
      <c r="O1957" s="89">
        <v>3652</v>
      </c>
      <c r="P1957" s="90">
        <v>32740</v>
      </c>
      <c r="R1957" s="91"/>
    </row>
    <row r="1958" spans="1:18" ht="20.100000000000001" customHeight="1" x14ac:dyDescent="0.25">
      <c r="A1958" s="87">
        <v>2154</v>
      </c>
      <c r="B1958" s="87" t="s">
        <v>4433</v>
      </c>
      <c r="C1958" s="88" t="s">
        <v>20</v>
      </c>
      <c r="D1958" s="88"/>
      <c r="E1958" s="88"/>
      <c r="F1958" s="88"/>
      <c r="G1958" s="87" t="s">
        <v>4434</v>
      </c>
      <c r="H1958" s="87" t="s">
        <v>112</v>
      </c>
      <c r="I1958" s="87" t="s">
        <v>115</v>
      </c>
      <c r="J1958" s="87" t="s">
        <v>1255</v>
      </c>
      <c r="K1958" s="87" t="s">
        <v>2424</v>
      </c>
      <c r="L1958" s="87" t="s">
        <v>549</v>
      </c>
      <c r="M1958" s="89">
        <v>202250</v>
      </c>
      <c r="N1958" s="89">
        <v>174274</v>
      </c>
      <c r="O1958" s="89">
        <v>111896</v>
      </c>
      <c r="P1958" s="90">
        <v>488420</v>
      </c>
      <c r="R1958" s="91"/>
    </row>
    <row r="1959" spans="1:18" ht="20.100000000000001" customHeight="1" x14ac:dyDescent="0.25">
      <c r="A1959" s="87">
        <v>2265</v>
      </c>
      <c r="B1959" s="87" t="s">
        <v>4435</v>
      </c>
      <c r="C1959" s="88" t="s">
        <v>20</v>
      </c>
      <c r="D1959" s="88"/>
      <c r="E1959" s="88"/>
      <c r="F1959" s="88"/>
      <c r="G1959" s="87" t="s">
        <v>4436</v>
      </c>
      <c r="H1959" s="87" t="s">
        <v>112</v>
      </c>
      <c r="I1959" s="87" t="s">
        <v>115</v>
      </c>
      <c r="J1959" s="87" t="s">
        <v>1255</v>
      </c>
      <c r="K1959" s="87" t="s">
        <v>2424</v>
      </c>
      <c r="L1959" s="87" t="s">
        <v>549</v>
      </c>
      <c r="M1959" s="89">
        <v>174306</v>
      </c>
      <c r="N1959" s="89">
        <v>175964</v>
      </c>
      <c r="O1959" s="89">
        <v>113872</v>
      </c>
      <c r="P1959" s="90">
        <v>464142</v>
      </c>
      <c r="R1959" s="91"/>
    </row>
    <row r="1960" spans="1:18" ht="20.100000000000001" customHeight="1" x14ac:dyDescent="0.25">
      <c r="A1960" s="87">
        <v>2201</v>
      </c>
      <c r="B1960" s="87" t="s">
        <v>4437</v>
      </c>
      <c r="C1960" s="88" t="s">
        <v>20</v>
      </c>
      <c r="D1960" s="88"/>
      <c r="E1960" s="88"/>
      <c r="F1960" s="88"/>
      <c r="G1960" s="87" t="s">
        <v>4438</v>
      </c>
      <c r="H1960" s="87" t="s">
        <v>112</v>
      </c>
      <c r="I1960" s="87" t="s">
        <v>115</v>
      </c>
      <c r="J1960" s="87" t="s">
        <v>1255</v>
      </c>
      <c r="K1960" s="87" t="s">
        <v>2424</v>
      </c>
      <c r="L1960" s="87" t="s">
        <v>549</v>
      </c>
      <c r="M1960" s="89">
        <v>262274</v>
      </c>
      <c r="N1960" s="89">
        <v>652466</v>
      </c>
      <c r="O1960" s="89">
        <v>180510</v>
      </c>
      <c r="P1960" s="90">
        <v>1095250</v>
      </c>
      <c r="R1960" s="91"/>
    </row>
    <row r="1961" spans="1:18" ht="20.100000000000001" customHeight="1" x14ac:dyDescent="0.25">
      <c r="A1961" s="87">
        <v>5687</v>
      </c>
      <c r="B1961" s="87" t="s">
        <v>4439</v>
      </c>
      <c r="C1961" s="88" t="s">
        <v>20</v>
      </c>
      <c r="D1961" s="88"/>
      <c r="E1961" s="88"/>
      <c r="F1961" s="88"/>
      <c r="G1961" s="87" t="s">
        <v>4440</v>
      </c>
      <c r="H1961" s="87" t="s">
        <v>106</v>
      </c>
      <c r="I1961" s="87" t="s">
        <v>110</v>
      </c>
      <c r="J1961" s="87" t="s">
        <v>693</v>
      </c>
      <c r="K1961" s="87" t="s">
        <v>549</v>
      </c>
      <c r="L1961" s="87" t="s">
        <v>549</v>
      </c>
      <c r="M1961" s="89">
        <v>268754</v>
      </c>
      <c r="N1961" s="89">
        <v>200626</v>
      </c>
      <c r="O1961" s="89">
        <v>498026</v>
      </c>
      <c r="P1961" s="90">
        <v>967406</v>
      </c>
      <c r="R1961" s="91"/>
    </row>
    <row r="1962" spans="1:18" ht="20.100000000000001" customHeight="1" x14ac:dyDescent="0.25">
      <c r="A1962" s="87">
        <v>5684</v>
      </c>
      <c r="B1962" s="87" t="s">
        <v>4441</v>
      </c>
      <c r="C1962" s="88" t="s">
        <v>20</v>
      </c>
      <c r="D1962" s="88"/>
      <c r="E1962" s="88"/>
      <c r="F1962" s="88"/>
      <c r="G1962" s="87" t="s">
        <v>4442</v>
      </c>
      <c r="H1962" s="87" t="s">
        <v>106</v>
      </c>
      <c r="I1962" s="87" t="s">
        <v>110</v>
      </c>
      <c r="J1962" s="87" t="s">
        <v>693</v>
      </c>
      <c r="K1962" s="87" t="s">
        <v>549</v>
      </c>
      <c r="L1962" s="87" t="s">
        <v>549</v>
      </c>
      <c r="M1962" s="89">
        <v>343996</v>
      </c>
      <c r="N1962" s="89">
        <v>363760</v>
      </c>
      <c r="O1962" s="89">
        <v>712308</v>
      </c>
      <c r="P1962" s="90">
        <v>1420064</v>
      </c>
      <c r="R1962" s="91"/>
    </row>
    <row r="1963" spans="1:18" ht="20.100000000000001" customHeight="1" x14ac:dyDescent="0.25">
      <c r="A1963" s="87">
        <v>5685</v>
      </c>
      <c r="B1963" s="87" t="s">
        <v>4443</v>
      </c>
      <c r="C1963" s="88" t="s">
        <v>20</v>
      </c>
      <c r="D1963" s="88"/>
      <c r="E1963" s="88"/>
      <c r="F1963" s="88"/>
      <c r="G1963" s="87" t="s">
        <v>110</v>
      </c>
      <c r="H1963" s="87" t="s">
        <v>106</v>
      </c>
      <c r="I1963" s="87" t="s">
        <v>110</v>
      </c>
      <c r="J1963" s="87" t="s">
        <v>693</v>
      </c>
      <c r="K1963" s="87" t="s">
        <v>549</v>
      </c>
      <c r="L1963" s="87" t="s">
        <v>549</v>
      </c>
      <c r="M1963" s="89">
        <v>2189008</v>
      </c>
      <c r="N1963" s="89">
        <v>2426984</v>
      </c>
      <c r="O1963" s="89">
        <v>3381516</v>
      </c>
      <c r="P1963" s="90">
        <v>7997508</v>
      </c>
      <c r="R1963" s="91"/>
    </row>
    <row r="1964" spans="1:18" ht="20.100000000000001" customHeight="1" x14ac:dyDescent="0.25">
      <c r="A1964" s="87">
        <v>5686</v>
      </c>
      <c r="B1964" s="87" t="s">
        <v>4444</v>
      </c>
      <c r="C1964" s="88" t="s">
        <v>20</v>
      </c>
      <c r="D1964" s="88"/>
      <c r="E1964" s="88"/>
      <c r="F1964" s="88"/>
      <c r="G1964" s="87" t="s">
        <v>4445</v>
      </c>
      <c r="H1964" s="87" t="s">
        <v>106</v>
      </c>
      <c r="I1964" s="87" t="s">
        <v>110</v>
      </c>
      <c r="J1964" s="87" t="s">
        <v>693</v>
      </c>
      <c r="K1964" s="87" t="s">
        <v>549</v>
      </c>
      <c r="L1964" s="87" t="s">
        <v>549</v>
      </c>
      <c r="M1964" s="89">
        <v>43834</v>
      </c>
      <c r="N1964" s="89">
        <v>23038</v>
      </c>
      <c r="O1964" s="89">
        <v>145410</v>
      </c>
      <c r="P1964" s="90">
        <v>212282</v>
      </c>
      <c r="R1964" s="91"/>
    </row>
    <row r="1965" spans="1:18" ht="20.100000000000001" customHeight="1" x14ac:dyDescent="0.25">
      <c r="A1965" s="87">
        <v>5694</v>
      </c>
      <c r="B1965" s="87" t="s">
        <v>4446</v>
      </c>
      <c r="C1965" s="88"/>
      <c r="D1965" s="88" t="s">
        <v>66</v>
      </c>
      <c r="E1965" s="88"/>
      <c r="F1965" s="88"/>
      <c r="G1965" s="87" t="s">
        <v>4447</v>
      </c>
      <c r="H1965" s="87" t="s">
        <v>106</v>
      </c>
      <c r="I1965" s="87" t="s">
        <v>221</v>
      </c>
      <c r="J1965" s="87" t="s">
        <v>693</v>
      </c>
      <c r="K1965" s="87" t="s">
        <v>549</v>
      </c>
      <c r="L1965" s="87" t="s">
        <v>549</v>
      </c>
      <c r="M1965" s="89">
        <v>188320</v>
      </c>
      <c r="N1965" s="89">
        <v>203678</v>
      </c>
      <c r="O1965" s="89">
        <v>222534</v>
      </c>
      <c r="P1965" s="90">
        <v>614532</v>
      </c>
      <c r="R1965" s="91"/>
    </row>
    <row r="1966" spans="1:18" ht="20.100000000000001" customHeight="1" x14ac:dyDescent="0.25">
      <c r="A1966" s="87">
        <v>3155</v>
      </c>
      <c r="B1966" s="87" t="s">
        <v>4448</v>
      </c>
      <c r="C1966" s="88"/>
      <c r="D1966" s="88" t="s">
        <v>66</v>
      </c>
      <c r="E1966" s="88"/>
      <c r="F1966" s="88"/>
      <c r="G1966" s="87" t="s">
        <v>4449</v>
      </c>
      <c r="H1966" s="87" t="s">
        <v>106</v>
      </c>
      <c r="I1966" s="87" t="s">
        <v>221</v>
      </c>
      <c r="J1966" s="87" t="s">
        <v>696</v>
      </c>
      <c r="K1966" s="87" t="s">
        <v>549</v>
      </c>
      <c r="L1966" s="87" t="s">
        <v>549</v>
      </c>
      <c r="M1966" s="89">
        <v>300674</v>
      </c>
      <c r="N1966" s="89">
        <v>499674</v>
      </c>
      <c r="O1966" s="89">
        <v>583090</v>
      </c>
      <c r="P1966" s="90">
        <v>1383438</v>
      </c>
      <c r="R1966" s="91"/>
    </row>
    <row r="1967" spans="1:18" ht="20.100000000000001" customHeight="1" x14ac:dyDescent="0.25">
      <c r="A1967" s="87">
        <v>3158</v>
      </c>
      <c r="B1967" s="87" t="s">
        <v>4450</v>
      </c>
      <c r="C1967" s="88"/>
      <c r="D1967" s="88" t="s">
        <v>66</v>
      </c>
      <c r="E1967" s="88"/>
      <c r="F1967" s="88"/>
      <c r="G1967" s="87" t="s">
        <v>4451</v>
      </c>
      <c r="H1967" s="87" t="s">
        <v>106</v>
      </c>
      <c r="I1967" s="87" t="s">
        <v>221</v>
      </c>
      <c r="J1967" s="87" t="s">
        <v>696</v>
      </c>
      <c r="K1967" s="87" t="s">
        <v>549</v>
      </c>
      <c r="L1967" s="87" t="s">
        <v>549</v>
      </c>
      <c r="M1967" s="89">
        <v>24584</v>
      </c>
      <c r="N1967" s="89">
        <v>22440</v>
      </c>
      <c r="O1967" s="89">
        <v>49614</v>
      </c>
      <c r="P1967" s="90">
        <v>96638</v>
      </c>
      <c r="R1967" s="91"/>
    </row>
    <row r="1968" spans="1:18" ht="20.100000000000001" customHeight="1" x14ac:dyDescent="0.25">
      <c r="A1968" s="87">
        <v>5697</v>
      </c>
      <c r="B1968" s="87" t="s">
        <v>4452</v>
      </c>
      <c r="C1968" s="88"/>
      <c r="D1968" s="88" t="s">
        <v>66</v>
      </c>
      <c r="E1968" s="88"/>
      <c r="F1968" s="88"/>
      <c r="G1968" s="87" t="s">
        <v>4453</v>
      </c>
      <c r="H1968" s="87" t="s">
        <v>106</v>
      </c>
      <c r="I1968" s="87" t="s">
        <v>221</v>
      </c>
      <c r="J1968" s="87" t="s">
        <v>693</v>
      </c>
      <c r="K1968" s="87" t="s">
        <v>549</v>
      </c>
      <c r="L1968" s="87" t="s">
        <v>549</v>
      </c>
      <c r="M1968" s="89">
        <v>141718</v>
      </c>
      <c r="N1968" s="89">
        <v>146568</v>
      </c>
      <c r="O1968" s="89">
        <v>234692</v>
      </c>
      <c r="P1968" s="90">
        <v>522978</v>
      </c>
      <c r="R1968" s="91"/>
    </row>
    <row r="1969" spans="1:18" ht="20.100000000000001" customHeight="1" x14ac:dyDescent="0.25">
      <c r="A1969" s="87">
        <v>5698</v>
      </c>
      <c r="B1969" s="87" t="s">
        <v>4454</v>
      </c>
      <c r="C1969" s="88"/>
      <c r="D1969" s="88" t="s">
        <v>66</v>
      </c>
      <c r="E1969" s="88"/>
      <c r="F1969" s="88"/>
      <c r="G1969" s="87" t="s">
        <v>4455</v>
      </c>
      <c r="H1969" s="87" t="s">
        <v>106</v>
      </c>
      <c r="I1969" s="87" t="s">
        <v>221</v>
      </c>
      <c r="J1969" s="87" t="s">
        <v>693</v>
      </c>
      <c r="K1969" s="87" t="s">
        <v>549</v>
      </c>
      <c r="L1969" s="87" t="s">
        <v>549</v>
      </c>
      <c r="M1969" s="89">
        <v>174180</v>
      </c>
      <c r="N1969" s="89">
        <v>105590</v>
      </c>
      <c r="O1969" s="89">
        <v>189584</v>
      </c>
      <c r="P1969" s="90">
        <v>469354</v>
      </c>
      <c r="R1969" s="91"/>
    </row>
    <row r="1970" spans="1:18" ht="20.100000000000001" customHeight="1" x14ac:dyDescent="0.25">
      <c r="A1970" s="87">
        <v>5696</v>
      </c>
      <c r="B1970" s="87" t="s">
        <v>4456</v>
      </c>
      <c r="C1970" s="88"/>
      <c r="D1970" s="88" t="s">
        <v>66</v>
      </c>
      <c r="E1970" s="88"/>
      <c r="F1970" s="88"/>
      <c r="G1970" s="87" t="s">
        <v>221</v>
      </c>
      <c r="H1970" s="87" t="s">
        <v>106</v>
      </c>
      <c r="I1970" s="87" t="s">
        <v>221</v>
      </c>
      <c r="J1970" s="87" t="s">
        <v>693</v>
      </c>
      <c r="K1970" s="87" t="s">
        <v>549</v>
      </c>
      <c r="L1970" s="87" t="s">
        <v>549</v>
      </c>
      <c r="M1970" s="89">
        <v>679964</v>
      </c>
      <c r="N1970" s="89">
        <v>914204</v>
      </c>
      <c r="O1970" s="89">
        <v>850398</v>
      </c>
      <c r="P1970" s="90">
        <v>2444566</v>
      </c>
      <c r="R1970" s="91"/>
    </row>
    <row r="1971" spans="1:18" ht="20.100000000000001" customHeight="1" x14ac:dyDescent="0.25">
      <c r="A1971" s="87">
        <v>4893</v>
      </c>
      <c r="B1971" s="87" t="s">
        <v>4457</v>
      </c>
      <c r="C1971" s="88"/>
      <c r="D1971" s="88" t="s">
        <v>66</v>
      </c>
      <c r="E1971" s="88"/>
      <c r="F1971" s="88"/>
      <c r="G1971" s="87" t="s">
        <v>4458</v>
      </c>
      <c r="H1971" s="87" t="s">
        <v>137</v>
      </c>
      <c r="I1971" s="87" t="s">
        <v>224</v>
      </c>
      <c r="J1971" s="87" t="s">
        <v>623</v>
      </c>
      <c r="K1971" s="87" t="s">
        <v>549</v>
      </c>
      <c r="L1971" s="87" t="s">
        <v>549</v>
      </c>
      <c r="M1971" s="89">
        <v>588262.38673037058</v>
      </c>
      <c r="N1971" s="89">
        <v>692291.178941675</v>
      </c>
      <c r="O1971" s="89">
        <v>820272.69088614441</v>
      </c>
      <c r="P1971" s="90">
        <v>2100826.2565581901</v>
      </c>
      <c r="R1971" s="91"/>
    </row>
    <row r="1972" spans="1:18" ht="20.100000000000001" customHeight="1" x14ac:dyDescent="0.25">
      <c r="A1972" s="87">
        <v>4891</v>
      </c>
      <c r="B1972" s="87" t="s">
        <v>4459</v>
      </c>
      <c r="C1972" s="88"/>
      <c r="D1972" s="88" t="s">
        <v>66</v>
      </c>
      <c r="E1972" s="88"/>
      <c r="F1972" s="88"/>
      <c r="G1972" s="87" t="s">
        <v>4460</v>
      </c>
      <c r="H1972" s="87" t="s">
        <v>137</v>
      </c>
      <c r="I1972" s="87" t="s">
        <v>224</v>
      </c>
      <c r="J1972" s="87" t="s">
        <v>623</v>
      </c>
      <c r="K1972" s="87" t="s">
        <v>549</v>
      </c>
      <c r="L1972" s="87" t="s">
        <v>549</v>
      </c>
      <c r="M1972" s="89">
        <v>229071.61326962951</v>
      </c>
      <c r="N1972" s="89">
        <v>269580.82105832512</v>
      </c>
      <c r="O1972" s="89">
        <v>319417.30911385559</v>
      </c>
      <c r="P1972" s="90">
        <v>818069.74344181025</v>
      </c>
      <c r="R1972" s="91"/>
    </row>
    <row r="1973" spans="1:18" ht="20.100000000000001" customHeight="1" x14ac:dyDescent="0.25">
      <c r="A1973" s="87">
        <v>5282</v>
      </c>
      <c r="B1973" s="87" t="s">
        <v>4461</v>
      </c>
      <c r="C1973" s="88"/>
      <c r="D1973" s="88" t="s">
        <v>66</v>
      </c>
      <c r="E1973" s="88"/>
      <c r="F1973" s="88"/>
      <c r="G1973" s="87" t="s">
        <v>4462</v>
      </c>
      <c r="H1973" s="87" t="s">
        <v>106</v>
      </c>
      <c r="I1973" s="87" t="s">
        <v>192</v>
      </c>
      <c r="J1973" s="87" t="s">
        <v>548</v>
      </c>
      <c r="K1973" s="87" t="s">
        <v>549</v>
      </c>
      <c r="L1973" s="87" t="s">
        <v>549</v>
      </c>
      <c r="M1973" s="89">
        <v>108702</v>
      </c>
      <c r="N1973" s="89">
        <v>211432</v>
      </c>
      <c r="O1973" s="89">
        <v>221606</v>
      </c>
      <c r="P1973" s="90">
        <v>541740</v>
      </c>
      <c r="R1973" s="91"/>
    </row>
    <row r="1974" spans="1:18" ht="20.100000000000001" customHeight="1" x14ac:dyDescent="0.25">
      <c r="A1974" s="87">
        <v>5283</v>
      </c>
      <c r="B1974" s="87" t="s">
        <v>4463</v>
      </c>
      <c r="C1974" s="88"/>
      <c r="D1974" s="88" t="s">
        <v>66</v>
      </c>
      <c r="E1974" s="88"/>
      <c r="F1974" s="88"/>
      <c r="G1974" s="87" t="s">
        <v>4464</v>
      </c>
      <c r="H1974" s="87" t="s">
        <v>106</v>
      </c>
      <c r="I1974" s="87" t="s">
        <v>192</v>
      </c>
      <c r="J1974" s="87" t="s">
        <v>548</v>
      </c>
      <c r="K1974" s="87" t="s">
        <v>549</v>
      </c>
      <c r="L1974" s="87" t="s">
        <v>549</v>
      </c>
      <c r="M1974" s="89">
        <v>50790</v>
      </c>
      <c r="N1974" s="89">
        <v>76452</v>
      </c>
      <c r="O1974" s="89">
        <v>218242</v>
      </c>
      <c r="P1974" s="90">
        <v>345484</v>
      </c>
      <c r="R1974" s="91"/>
    </row>
    <row r="1975" spans="1:18" ht="20.100000000000001" customHeight="1" x14ac:dyDescent="0.25">
      <c r="A1975" s="87">
        <v>5272</v>
      </c>
      <c r="B1975" s="87" t="s">
        <v>4465</v>
      </c>
      <c r="C1975" s="88"/>
      <c r="D1975" s="88" t="s">
        <v>66</v>
      </c>
      <c r="E1975" s="88"/>
      <c r="F1975" s="88"/>
      <c r="G1975" s="87" t="s">
        <v>4466</v>
      </c>
      <c r="H1975" s="87" t="s">
        <v>106</v>
      </c>
      <c r="I1975" s="87" t="s">
        <v>192</v>
      </c>
      <c r="J1975" s="87" t="s">
        <v>548</v>
      </c>
      <c r="K1975" s="87" t="s">
        <v>549</v>
      </c>
      <c r="L1975" s="87" t="s">
        <v>549</v>
      </c>
      <c r="M1975" s="89">
        <v>96124</v>
      </c>
      <c r="N1975" s="89">
        <v>182640</v>
      </c>
      <c r="O1975" s="89">
        <v>190538</v>
      </c>
      <c r="P1975" s="90">
        <v>469302</v>
      </c>
      <c r="R1975" s="91"/>
    </row>
    <row r="1976" spans="1:18" ht="20.100000000000001" customHeight="1" x14ac:dyDescent="0.25">
      <c r="A1976" s="87">
        <v>5278</v>
      </c>
      <c r="B1976" s="87" t="s">
        <v>4467</v>
      </c>
      <c r="C1976" s="88"/>
      <c r="D1976" s="88" t="s">
        <v>66</v>
      </c>
      <c r="E1976" s="88"/>
      <c r="F1976" s="88"/>
      <c r="G1976" s="87" t="s">
        <v>4468</v>
      </c>
      <c r="H1976" s="87" t="s">
        <v>106</v>
      </c>
      <c r="I1976" s="87" t="s">
        <v>192</v>
      </c>
      <c r="J1976" s="87" t="s">
        <v>548</v>
      </c>
      <c r="K1976" s="87" t="s">
        <v>549</v>
      </c>
      <c r="L1976" s="87" t="s">
        <v>549</v>
      </c>
      <c r="M1976" s="89">
        <v>94214</v>
      </c>
      <c r="N1976" s="89">
        <v>275916</v>
      </c>
      <c r="O1976" s="89">
        <v>250606</v>
      </c>
      <c r="P1976" s="90">
        <v>620736</v>
      </c>
      <c r="R1976" s="91"/>
    </row>
    <row r="1977" spans="1:18" ht="20.100000000000001" customHeight="1" x14ac:dyDescent="0.25">
      <c r="A1977" s="87">
        <v>5279</v>
      </c>
      <c r="B1977" s="87" t="s">
        <v>4469</v>
      </c>
      <c r="C1977" s="88"/>
      <c r="D1977" s="88" t="s">
        <v>66</v>
      </c>
      <c r="E1977" s="88"/>
      <c r="F1977" s="88"/>
      <c r="G1977" s="87" t="s">
        <v>192</v>
      </c>
      <c r="H1977" s="87" t="s">
        <v>106</v>
      </c>
      <c r="I1977" s="87" t="s">
        <v>192</v>
      </c>
      <c r="J1977" s="87" t="s">
        <v>548</v>
      </c>
      <c r="K1977" s="87" t="s">
        <v>549</v>
      </c>
      <c r="L1977" s="87" t="s">
        <v>549</v>
      </c>
      <c r="M1977" s="89">
        <v>376620</v>
      </c>
      <c r="N1977" s="89">
        <v>1088776</v>
      </c>
      <c r="O1977" s="89">
        <v>638876</v>
      </c>
      <c r="P1977" s="90">
        <v>2104272</v>
      </c>
      <c r="R1977" s="91"/>
    </row>
    <row r="1978" spans="1:18" ht="15" x14ac:dyDescent="0.25">
      <c r="A1978" s="87">
        <v>4878</v>
      </c>
      <c r="B1978" s="87" t="s">
        <v>4470</v>
      </c>
      <c r="C1978" s="88"/>
      <c r="D1978" s="88"/>
      <c r="E1978" s="88"/>
      <c r="F1978" s="88" t="s">
        <v>57</v>
      </c>
      <c r="G1978" s="87" t="s">
        <v>4471</v>
      </c>
      <c r="H1978" s="87" t="s">
        <v>137</v>
      </c>
      <c r="I1978" s="87" t="s">
        <v>420</v>
      </c>
      <c r="J1978" s="87" t="s">
        <v>623</v>
      </c>
      <c r="K1978" s="87" t="s">
        <v>549</v>
      </c>
      <c r="L1978" s="87" t="s">
        <v>549</v>
      </c>
      <c r="M1978" s="89">
        <v>253944</v>
      </c>
      <c r="N1978" s="89">
        <v>121834</v>
      </c>
      <c r="O1978" s="89">
        <v>174316</v>
      </c>
      <c r="P1978" s="90">
        <v>550094</v>
      </c>
      <c r="R1978" s="91"/>
    </row>
    <row r="1979" spans="1:18" ht="15" x14ac:dyDescent="0.25">
      <c r="A1979" s="87">
        <v>4740</v>
      </c>
      <c r="B1979" s="87" t="s">
        <v>4472</v>
      </c>
      <c r="C1979" s="88"/>
      <c r="D1979" s="88"/>
      <c r="E1979" s="88"/>
      <c r="F1979" s="88" t="s">
        <v>57</v>
      </c>
      <c r="G1979" s="87" t="s">
        <v>4473</v>
      </c>
      <c r="H1979" s="87" t="s">
        <v>137</v>
      </c>
      <c r="I1979" s="87" t="s">
        <v>420</v>
      </c>
      <c r="J1979" s="87" t="s">
        <v>696</v>
      </c>
      <c r="K1979" s="87" t="s">
        <v>549</v>
      </c>
      <c r="L1979" s="87" t="s">
        <v>549</v>
      </c>
      <c r="M1979" s="89">
        <v>62294</v>
      </c>
      <c r="N1979" s="89">
        <v>164148</v>
      </c>
      <c r="O1979" s="89">
        <v>31102</v>
      </c>
      <c r="P1979" s="90">
        <v>257544</v>
      </c>
      <c r="R1979" s="91"/>
    </row>
    <row r="1980" spans="1:18" ht="15" x14ac:dyDescent="0.25">
      <c r="A1980" s="87">
        <v>4579</v>
      </c>
      <c r="B1980" s="87" t="s">
        <v>4474</v>
      </c>
      <c r="C1980" s="88"/>
      <c r="D1980" s="88"/>
      <c r="E1980" s="88"/>
      <c r="F1980" s="88" t="s">
        <v>57</v>
      </c>
      <c r="G1980" s="87" t="s">
        <v>4475</v>
      </c>
      <c r="H1980" s="87" t="s">
        <v>137</v>
      </c>
      <c r="I1980" s="87" t="s">
        <v>420</v>
      </c>
      <c r="J1980" s="87" t="s">
        <v>623</v>
      </c>
      <c r="K1980" s="87" t="s">
        <v>549</v>
      </c>
      <c r="L1980" s="87" t="s">
        <v>549</v>
      </c>
      <c r="M1980" s="89">
        <v>14086</v>
      </c>
      <c r="N1980" s="89">
        <v>5790</v>
      </c>
      <c r="O1980" s="89">
        <v>29574</v>
      </c>
      <c r="P1980" s="90">
        <v>49450</v>
      </c>
      <c r="R1980" s="91"/>
    </row>
    <row r="1981" spans="1:18" ht="15" x14ac:dyDescent="0.25">
      <c r="A1981" s="87">
        <v>4794</v>
      </c>
      <c r="B1981" s="87" t="s">
        <v>4476</v>
      </c>
      <c r="C1981" s="88"/>
      <c r="D1981" s="88"/>
      <c r="E1981" s="88"/>
      <c r="F1981" s="88" t="s">
        <v>57</v>
      </c>
      <c r="G1981" s="87" t="s">
        <v>4477</v>
      </c>
      <c r="H1981" s="87" t="s">
        <v>137</v>
      </c>
      <c r="I1981" s="87" t="s">
        <v>420</v>
      </c>
      <c r="J1981" s="87" t="s">
        <v>696</v>
      </c>
      <c r="K1981" s="87" t="s">
        <v>549</v>
      </c>
      <c r="L1981" s="87" t="s">
        <v>549</v>
      </c>
      <c r="M1981" s="89">
        <v>15640</v>
      </c>
      <c r="N1981" s="89">
        <v>34930</v>
      </c>
      <c r="O1981" s="89">
        <v>8926</v>
      </c>
      <c r="P1981" s="90">
        <v>59496</v>
      </c>
      <c r="R1981" s="91"/>
    </row>
    <row r="1982" spans="1:18" ht="15" x14ac:dyDescent="0.25">
      <c r="A1982" s="87">
        <v>4887</v>
      </c>
      <c r="B1982" s="87" t="s">
        <v>4478</v>
      </c>
      <c r="C1982" s="88"/>
      <c r="D1982" s="88"/>
      <c r="E1982" s="88"/>
      <c r="F1982" s="88" t="s">
        <v>57</v>
      </c>
      <c r="G1982" s="87" t="s">
        <v>4479</v>
      </c>
      <c r="H1982" s="87" t="s">
        <v>137</v>
      </c>
      <c r="I1982" s="87" t="s">
        <v>420</v>
      </c>
      <c r="J1982" s="87" t="s">
        <v>696</v>
      </c>
      <c r="K1982" s="87" t="s">
        <v>549</v>
      </c>
      <c r="L1982" s="87" t="s">
        <v>549</v>
      </c>
      <c r="M1982" s="89">
        <v>27532</v>
      </c>
      <c r="N1982" s="89">
        <v>56746</v>
      </c>
      <c r="O1982" s="89">
        <v>19678</v>
      </c>
      <c r="P1982" s="90">
        <v>103956</v>
      </c>
      <c r="R1982" s="91"/>
    </row>
    <row r="1983" spans="1:18" ht="15" x14ac:dyDescent="0.25">
      <c r="A1983" s="87">
        <v>3018</v>
      </c>
      <c r="B1983" s="87" t="s">
        <v>4480</v>
      </c>
      <c r="C1983" s="88"/>
      <c r="D1983" s="88"/>
      <c r="E1983" s="88" t="s">
        <v>601</v>
      </c>
      <c r="F1983" s="88" t="s">
        <v>57</v>
      </c>
      <c r="G1983" s="87" t="s">
        <v>4481</v>
      </c>
      <c r="H1983" s="87" t="s">
        <v>106</v>
      </c>
      <c r="I1983" s="87" t="s">
        <v>286</v>
      </c>
      <c r="J1983" s="87" t="s">
        <v>696</v>
      </c>
      <c r="K1983" s="87" t="s">
        <v>549</v>
      </c>
      <c r="L1983" s="87" t="s">
        <v>549</v>
      </c>
      <c r="M1983" s="89">
        <v>58204</v>
      </c>
      <c r="N1983" s="89">
        <v>71458</v>
      </c>
      <c r="O1983" s="89">
        <v>127494</v>
      </c>
      <c r="P1983" s="90">
        <v>257156</v>
      </c>
      <c r="R1983" s="91"/>
    </row>
    <row r="1984" spans="1:18" ht="15" x14ac:dyDescent="0.25">
      <c r="A1984" s="87">
        <v>3054</v>
      </c>
      <c r="B1984" s="87" t="s">
        <v>4482</v>
      </c>
      <c r="C1984" s="88"/>
      <c r="D1984" s="88"/>
      <c r="E1984" s="88" t="s">
        <v>601</v>
      </c>
      <c r="F1984" s="88" t="s">
        <v>57</v>
      </c>
      <c r="G1984" s="87" t="s">
        <v>4483</v>
      </c>
      <c r="H1984" s="87" t="s">
        <v>106</v>
      </c>
      <c r="I1984" s="87" t="s">
        <v>286</v>
      </c>
      <c r="J1984" s="87" t="s">
        <v>618</v>
      </c>
      <c r="K1984" s="87" t="s">
        <v>549</v>
      </c>
      <c r="L1984" s="87" t="s">
        <v>549</v>
      </c>
      <c r="M1984" s="89">
        <v>794338</v>
      </c>
      <c r="N1984" s="89">
        <v>993806</v>
      </c>
      <c r="O1984" s="89">
        <v>1121460</v>
      </c>
      <c r="P1984" s="90">
        <v>2909604</v>
      </c>
      <c r="R1984" s="91"/>
    </row>
    <row r="1985" spans="1:18" ht="15" x14ac:dyDescent="0.25">
      <c r="A1985" s="87">
        <v>3066</v>
      </c>
      <c r="B1985" s="87" t="s">
        <v>4484</v>
      </c>
      <c r="C1985" s="88"/>
      <c r="D1985" s="88"/>
      <c r="E1985" s="88" t="s">
        <v>601</v>
      </c>
      <c r="F1985" s="88" t="s">
        <v>57</v>
      </c>
      <c r="G1985" s="87" t="s">
        <v>4485</v>
      </c>
      <c r="H1985" s="87" t="s">
        <v>106</v>
      </c>
      <c r="I1985" s="87" t="s">
        <v>286</v>
      </c>
      <c r="J1985" s="87" t="s">
        <v>618</v>
      </c>
      <c r="K1985" s="87" t="s">
        <v>549</v>
      </c>
      <c r="L1985" s="87" t="s">
        <v>549</v>
      </c>
      <c r="M1985" s="89">
        <v>2010</v>
      </c>
      <c r="N1985" s="89">
        <v>1608</v>
      </c>
      <c r="O1985" s="89">
        <v>1668</v>
      </c>
      <c r="P1985" s="90">
        <v>5286</v>
      </c>
      <c r="R1985" s="91"/>
    </row>
    <row r="1986" spans="1:18" ht="15" x14ac:dyDescent="0.25">
      <c r="A1986" s="87">
        <v>3021</v>
      </c>
      <c r="B1986" s="87" t="s">
        <v>4486</v>
      </c>
      <c r="C1986" s="88"/>
      <c r="D1986" s="88"/>
      <c r="E1986" s="88" t="s">
        <v>601</v>
      </c>
      <c r="F1986" s="88" t="s">
        <v>57</v>
      </c>
      <c r="G1986" s="87" t="s">
        <v>4487</v>
      </c>
      <c r="H1986" s="87" t="s">
        <v>106</v>
      </c>
      <c r="I1986" s="87" t="s">
        <v>286</v>
      </c>
      <c r="J1986" s="87" t="s">
        <v>696</v>
      </c>
      <c r="K1986" s="87" t="s">
        <v>549</v>
      </c>
      <c r="L1986" s="87" t="s">
        <v>549</v>
      </c>
      <c r="M1986" s="89">
        <v>67186</v>
      </c>
      <c r="N1986" s="89">
        <v>99612</v>
      </c>
      <c r="O1986" s="89">
        <v>109390</v>
      </c>
      <c r="P1986" s="90">
        <v>276188</v>
      </c>
      <c r="R1986" s="91"/>
    </row>
    <row r="1987" spans="1:18" ht="15" x14ac:dyDescent="0.25">
      <c r="A1987" s="87">
        <v>3067</v>
      </c>
      <c r="B1987" s="87" t="s">
        <v>4488</v>
      </c>
      <c r="C1987" s="88"/>
      <c r="D1987" s="88"/>
      <c r="E1987" s="88" t="s">
        <v>601</v>
      </c>
      <c r="F1987" s="88" t="s">
        <v>57</v>
      </c>
      <c r="G1987" s="87" t="s">
        <v>4489</v>
      </c>
      <c r="H1987" s="87" t="s">
        <v>106</v>
      </c>
      <c r="I1987" s="87" t="s">
        <v>286</v>
      </c>
      <c r="J1987" s="87" t="s">
        <v>618</v>
      </c>
      <c r="K1987" s="87" t="s">
        <v>549</v>
      </c>
      <c r="L1987" s="87" t="s">
        <v>549</v>
      </c>
      <c r="M1987" s="89">
        <v>5698</v>
      </c>
      <c r="N1987" s="89">
        <v>5574</v>
      </c>
      <c r="O1987" s="89">
        <v>8680</v>
      </c>
      <c r="P1987" s="90">
        <v>19952</v>
      </c>
      <c r="R1987" s="91"/>
    </row>
    <row r="1988" spans="1:18" ht="15" x14ac:dyDescent="0.25">
      <c r="A1988" s="87">
        <v>3055</v>
      </c>
      <c r="B1988" s="87" t="s">
        <v>4490</v>
      </c>
      <c r="C1988" s="88"/>
      <c r="D1988" s="88"/>
      <c r="E1988" s="88" t="s">
        <v>601</v>
      </c>
      <c r="F1988" s="88" t="s">
        <v>57</v>
      </c>
      <c r="G1988" s="87" t="s">
        <v>4491</v>
      </c>
      <c r="H1988" s="87" t="s">
        <v>106</v>
      </c>
      <c r="I1988" s="87" t="s">
        <v>286</v>
      </c>
      <c r="J1988" s="87" t="s">
        <v>618</v>
      </c>
      <c r="K1988" s="87" t="s">
        <v>549</v>
      </c>
      <c r="L1988" s="87" t="s">
        <v>549</v>
      </c>
      <c r="M1988" s="89">
        <v>144170</v>
      </c>
      <c r="N1988" s="89">
        <v>163022</v>
      </c>
      <c r="O1988" s="89">
        <v>276426</v>
      </c>
      <c r="P1988" s="90">
        <v>583618</v>
      </c>
      <c r="R1988" s="91"/>
    </row>
    <row r="1989" spans="1:18" ht="15" x14ac:dyDescent="0.25">
      <c r="A1989" s="87">
        <v>3056</v>
      </c>
      <c r="B1989" s="87" t="s">
        <v>4492</v>
      </c>
      <c r="C1989" s="88"/>
      <c r="D1989" s="88"/>
      <c r="E1989" s="88" t="s">
        <v>601</v>
      </c>
      <c r="F1989" s="88" t="s">
        <v>57</v>
      </c>
      <c r="G1989" s="87" t="s">
        <v>4493</v>
      </c>
      <c r="H1989" s="87" t="s">
        <v>106</v>
      </c>
      <c r="I1989" s="87" t="s">
        <v>286</v>
      </c>
      <c r="J1989" s="87" t="s">
        <v>618</v>
      </c>
      <c r="K1989" s="87" t="s">
        <v>549</v>
      </c>
      <c r="L1989" s="87" t="s">
        <v>549</v>
      </c>
      <c r="M1989" s="89">
        <v>16424</v>
      </c>
      <c r="N1989" s="89">
        <v>13708</v>
      </c>
      <c r="O1989" s="89">
        <v>29070</v>
      </c>
      <c r="P1989" s="90">
        <v>59202</v>
      </c>
      <c r="R1989" s="91"/>
    </row>
    <row r="1990" spans="1:18" ht="15" x14ac:dyDescent="0.25">
      <c r="A1990" s="87">
        <v>2671</v>
      </c>
      <c r="B1990" s="87" t="s">
        <v>4494</v>
      </c>
      <c r="C1990" s="88"/>
      <c r="D1990" s="88"/>
      <c r="E1990" s="88"/>
      <c r="F1990" s="88" t="s">
        <v>57</v>
      </c>
      <c r="G1990" s="87" t="s">
        <v>4495</v>
      </c>
      <c r="H1990" s="87" t="s">
        <v>112</v>
      </c>
      <c r="I1990" s="87" t="s">
        <v>360</v>
      </c>
      <c r="J1990" s="87" t="s">
        <v>558</v>
      </c>
      <c r="K1990" s="87" t="s">
        <v>549</v>
      </c>
      <c r="L1990" s="87" t="s">
        <v>549</v>
      </c>
      <c r="M1990" s="89">
        <v>189656</v>
      </c>
      <c r="N1990" s="89">
        <v>278654</v>
      </c>
      <c r="O1990" s="89">
        <v>81982</v>
      </c>
      <c r="P1990" s="90">
        <v>550292</v>
      </c>
      <c r="R1990" s="91"/>
    </row>
    <row r="1991" spans="1:18" ht="15" x14ac:dyDescent="0.25">
      <c r="A1991" s="87">
        <v>4574</v>
      </c>
      <c r="B1991" s="87" t="s">
        <v>4496</v>
      </c>
      <c r="C1991" s="88"/>
      <c r="D1991" s="88"/>
      <c r="E1991" s="88" t="s">
        <v>601</v>
      </c>
      <c r="F1991" s="88" t="s">
        <v>57</v>
      </c>
      <c r="G1991" s="87" t="s">
        <v>4497</v>
      </c>
      <c r="H1991" s="87" t="s">
        <v>137</v>
      </c>
      <c r="I1991" s="87" t="s">
        <v>311</v>
      </c>
      <c r="J1991" s="87" t="s">
        <v>623</v>
      </c>
      <c r="K1991" s="87" t="s">
        <v>549</v>
      </c>
      <c r="L1991" s="87" t="s">
        <v>549</v>
      </c>
      <c r="M1991" s="89">
        <v>19564</v>
      </c>
      <c r="N1991" s="89">
        <v>11478</v>
      </c>
      <c r="O1991" s="89">
        <v>64122</v>
      </c>
      <c r="P1991" s="90">
        <v>95164</v>
      </c>
    </row>
    <row r="1992" spans="1:18" ht="15" x14ac:dyDescent="0.25">
      <c r="A1992" s="87">
        <v>4581</v>
      </c>
      <c r="B1992" s="87" t="s">
        <v>4498</v>
      </c>
      <c r="C1992" s="88"/>
      <c r="D1992" s="88"/>
      <c r="E1992" s="88" t="s">
        <v>601</v>
      </c>
      <c r="F1992" s="88" t="s">
        <v>57</v>
      </c>
      <c r="G1992" s="87" t="s">
        <v>4499</v>
      </c>
      <c r="H1992" s="87" t="s">
        <v>137</v>
      </c>
      <c r="I1992" s="87" t="s">
        <v>311</v>
      </c>
      <c r="J1992" s="87" t="s">
        <v>623</v>
      </c>
      <c r="K1992" s="87" t="s">
        <v>549</v>
      </c>
      <c r="L1992" s="87" t="s">
        <v>549</v>
      </c>
      <c r="M1992" s="89">
        <v>288794</v>
      </c>
      <c r="N1992" s="89">
        <v>497908</v>
      </c>
      <c r="O1992" s="89">
        <v>826938</v>
      </c>
      <c r="P1992" s="90">
        <v>1613640</v>
      </c>
    </row>
    <row r="1993" spans="1:18" ht="30" x14ac:dyDescent="0.25">
      <c r="A1993" s="87">
        <v>8254</v>
      </c>
      <c r="B1993" s="87" t="s">
        <v>4500</v>
      </c>
      <c r="C1993" s="88"/>
      <c r="D1993" s="88" t="s">
        <v>66</v>
      </c>
      <c r="E1993" s="88"/>
      <c r="F1993" s="88"/>
      <c r="G1993" s="87" t="s">
        <v>4501</v>
      </c>
      <c r="H1993" s="87" t="s">
        <v>653</v>
      </c>
      <c r="I1993" s="87" t="s">
        <v>182</v>
      </c>
      <c r="J1993" s="87" t="s">
        <v>558</v>
      </c>
      <c r="K1993" s="87" t="s">
        <v>549</v>
      </c>
      <c r="L1993" s="87" t="s">
        <v>549</v>
      </c>
      <c r="M1993" s="89">
        <v>20910</v>
      </c>
      <c r="N1993" s="89">
        <v>23840</v>
      </c>
      <c r="O1993" s="89">
        <v>16706</v>
      </c>
      <c r="P1993" s="90">
        <v>61456</v>
      </c>
    </row>
    <row r="1994" spans="1:18" ht="30.75" thickBot="1" x14ac:dyDescent="0.3">
      <c r="A1994" s="96">
        <v>8263</v>
      </c>
      <c r="B1994" s="96" t="s">
        <v>4502</v>
      </c>
      <c r="C1994" s="97"/>
      <c r="D1994" s="88" t="s">
        <v>66</v>
      </c>
      <c r="E1994" s="98"/>
      <c r="F1994" s="98"/>
      <c r="G1994" s="96" t="s">
        <v>182</v>
      </c>
      <c r="H1994" s="96" t="s">
        <v>653</v>
      </c>
      <c r="I1994" s="96" t="s">
        <v>182</v>
      </c>
      <c r="J1994" s="96" t="s">
        <v>703</v>
      </c>
      <c r="K1994" s="96" t="s">
        <v>549</v>
      </c>
      <c r="L1994" s="96" t="s">
        <v>549</v>
      </c>
      <c r="M1994" s="99">
        <v>1427860</v>
      </c>
      <c r="N1994" s="99">
        <v>6588038</v>
      </c>
      <c r="O1994" s="99">
        <v>1248192</v>
      </c>
      <c r="P1994" s="100">
        <v>9264090</v>
      </c>
    </row>
    <row r="1995" spans="1:18" ht="13.5" thickTop="1" x14ac:dyDescent="0.2"/>
  </sheetData>
  <sheetProtection password="E221" sheet="1" objects="1" scenarios="1"/>
  <autoFilter ref="A13:P1994"/>
  <mergeCells count="2">
    <mergeCell ref="A1:P1"/>
    <mergeCell ref="B2:D2"/>
  </mergeCells>
  <conditionalFormatting sqref="A14:P1994">
    <cfRule type="expression" dxfId="1" priority="1" stopIfTrue="1">
      <formula>MOD(ROW(),2)=0</formula>
    </cfRule>
    <cfRule type="expression" dxfId="0" priority="2"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1283"/>
  </sheetPr>
  <dimension ref="B2:S41"/>
  <sheetViews>
    <sheetView showGridLines="0" zoomScale="80" zoomScaleNormal="80" workbookViewId="0"/>
  </sheetViews>
  <sheetFormatPr defaultRowHeight="15" x14ac:dyDescent="0.25"/>
  <cols>
    <col min="1" max="1" width="1.85546875" customWidth="1"/>
    <col min="2" max="2" width="3.85546875" style="34" customWidth="1"/>
    <col min="3" max="3" width="29.28515625" style="31"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s>
  <sheetData>
    <row r="2" spans="2:19" s="26" customFormat="1" ht="48.75" customHeight="1" x14ac:dyDescent="0.2">
      <c r="B2" s="289" t="s">
        <v>467</v>
      </c>
      <c r="C2" s="289"/>
      <c r="D2" s="289"/>
      <c r="E2" s="289"/>
      <c r="F2" s="289"/>
      <c r="G2" s="298" t="s">
        <v>4520</v>
      </c>
      <c r="H2" s="298"/>
      <c r="I2" s="298"/>
      <c r="J2" s="298"/>
      <c r="K2" s="298"/>
      <c r="M2" s="116" t="s">
        <v>4526</v>
      </c>
    </row>
    <row r="3" spans="2:19" s="59" customFormat="1" ht="34.5" customHeight="1" x14ac:dyDescent="0.2">
      <c r="B3" s="300" t="s">
        <v>11</v>
      </c>
      <c r="C3" s="301"/>
      <c r="D3" s="109" t="s">
        <v>4521</v>
      </c>
      <c r="E3" s="109" t="s">
        <v>2</v>
      </c>
      <c r="F3" s="110" t="s">
        <v>3</v>
      </c>
      <c r="G3" s="60" t="s">
        <v>4515</v>
      </c>
      <c r="H3" s="60" t="s">
        <v>4516</v>
      </c>
      <c r="I3" s="60" t="s">
        <v>4517</v>
      </c>
      <c r="J3" s="60" t="s">
        <v>4518</v>
      </c>
      <c r="K3" s="60" t="s">
        <v>4519</v>
      </c>
      <c r="M3" s="117">
        <f>G9*1000000/250000</f>
        <v>60.56</v>
      </c>
    </row>
    <row r="4" spans="2:19" s="26" customFormat="1" ht="12.95" customHeight="1" x14ac:dyDescent="0.2">
      <c r="B4" s="33" t="s">
        <v>16</v>
      </c>
      <c r="C4" s="30" t="s">
        <v>0</v>
      </c>
      <c r="D4" s="28">
        <v>40</v>
      </c>
      <c r="E4" s="27">
        <v>700000</v>
      </c>
      <c r="F4" s="42" t="s">
        <v>4</v>
      </c>
      <c r="G4" s="32">
        <v>20</v>
      </c>
      <c r="H4" s="32">
        <v>20</v>
      </c>
      <c r="I4" s="32">
        <v>20</v>
      </c>
      <c r="J4" s="32">
        <v>20</v>
      </c>
      <c r="K4" s="32">
        <v>20</v>
      </c>
    </row>
    <row r="5" spans="2:19" s="26" customFormat="1" ht="12.95" customHeight="1" x14ac:dyDescent="0.2">
      <c r="B5" s="33" t="s">
        <v>20</v>
      </c>
      <c r="C5" s="30" t="s">
        <v>5</v>
      </c>
      <c r="D5" s="28">
        <v>65</v>
      </c>
      <c r="E5" s="27">
        <v>2000000</v>
      </c>
      <c r="F5" s="42" t="s">
        <v>9</v>
      </c>
      <c r="G5" s="32">
        <v>0.4</v>
      </c>
      <c r="H5" s="32">
        <v>0.4</v>
      </c>
      <c r="I5" s="32">
        <v>0.4</v>
      </c>
      <c r="J5" s="32">
        <v>0.4</v>
      </c>
      <c r="K5" s="32">
        <v>0.4</v>
      </c>
      <c r="M5" s="118"/>
      <c r="N5" s="119"/>
    </row>
    <row r="6" spans="2:19" s="26" customFormat="1" ht="12.95" customHeight="1" x14ac:dyDescent="0.2">
      <c r="B6" s="33" t="s">
        <v>23</v>
      </c>
      <c r="C6" s="30" t="s">
        <v>6</v>
      </c>
      <c r="D6" s="28">
        <v>12</v>
      </c>
      <c r="E6" s="18">
        <v>30000</v>
      </c>
      <c r="F6" s="43" t="s">
        <v>24</v>
      </c>
      <c r="G6" s="32">
        <v>2</v>
      </c>
      <c r="H6" s="32">
        <v>2</v>
      </c>
      <c r="I6" s="32">
        <v>2</v>
      </c>
      <c r="J6" s="32">
        <v>2</v>
      </c>
      <c r="K6" s="32">
        <v>2</v>
      </c>
      <c r="M6" s="118"/>
      <c r="N6" s="119"/>
    </row>
    <row r="7" spans="2:19" s="26" customFormat="1" ht="12.95" customHeight="1" x14ac:dyDescent="0.2">
      <c r="B7" s="33" t="s">
        <v>37</v>
      </c>
      <c r="C7" s="30" t="s">
        <v>7</v>
      </c>
      <c r="D7" s="28">
        <v>20</v>
      </c>
      <c r="E7" s="18">
        <v>2500000</v>
      </c>
      <c r="F7" s="44" t="s">
        <v>38</v>
      </c>
      <c r="G7" s="79">
        <v>0.1</v>
      </c>
      <c r="H7" s="79">
        <v>0.1</v>
      </c>
      <c r="I7" s="79">
        <v>0.1</v>
      </c>
      <c r="J7" s="79">
        <v>0.1</v>
      </c>
      <c r="K7" s="79">
        <v>0.1</v>
      </c>
      <c r="M7" s="119"/>
      <c r="N7" s="119"/>
    </row>
    <row r="8" spans="2:19" s="26" customFormat="1" ht="12.95" customHeight="1" x14ac:dyDescent="0.2">
      <c r="B8" s="33" t="s">
        <v>46</v>
      </c>
      <c r="C8" s="30" t="s">
        <v>8</v>
      </c>
      <c r="D8" s="28">
        <v>45</v>
      </c>
      <c r="E8" s="18">
        <v>150000</v>
      </c>
      <c r="F8" s="45" t="s">
        <v>48</v>
      </c>
      <c r="G8" s="79">
        <v>0.2</v>
      </c>
      <c r="H8" s="79">
        <v>0.2</v>
      </c>
      <c r="I8" s="79">
        <v>0.2</v>
      </c>
      <c r="J8" s="79">
        <v>0.2</v>
      </c>
      <c r="K8" s="79">
        <v>0.2</v>
      </c>
      <c r="M8" s="120"/>
      <c r="N8" s="120"/>
    </row>
    <row r="9" spans="2:19" s="26" customFormat="1" ht="12.75" customHeight="1" x14ac:dyDescent="0.2">
      <c r="B9" s="20"/>
      <c r="C9" s="35"/>
      <c r="D9" s="13"/>
      <c r="E9" s="36"/>
      <c r="F9" s="41" t="s">
        <v>73</v>
      </c>
      <c r="G9" s="46">
        <f>(G4*$E4+G5*$E5+G6*$E6+G7*$E7+G8*$E8)/1000000</f>
        <v>15.14</v>
      </c>
      <c r="H9" s="46">
        <f t="shared" ref="H9:K9" si="0">(H4*$E4+H5*$E5+H6*$E6+H7*$E7+H8*$E8)/1000000</f>
        <v>15.14</v>
      </c>
      <c r="I9" s="46">
        <f t="shared" si="0"/>
        <v>15.14</v>
      </c>
      <c r="J9" s="46">
        <f t="shared" si="0"/>
        <v>15.14</v>
      </c>
      <c r="K9" s="46">
        <f t="shared" si="0"/>
        <v>15.14</v>
      </c>
      <c r="L9" s="37">
        <f>(L4*$E4+L5*$E5+L6*$E6+L7*$E7+L8*$E8)/1000000</f>
        <v>0</v>
      </c>
      <c r="M9" s="120"/>
      <c r="N9" s="120"/>
    </row>
    <row r="10" spans="2:19" x14ac:dyDescent="0.25">
      <c r="F10" s="41" t="s">
        <v>4514</v>
      </c>
      <c r="G10" s="299">
        <f>SUM(G9:K9)*50</f>
        <v>3785</v>
      </c>
      <c r="H10" s="299"/>
      <c r="I10" s="299"/>
      <c r="J10" s="299"/>
      <c r="K10" s="299"/>
    </row>
    <row r="11" spans="2:19" x14ac:dyDescent="0.25">
      <c r="B11" s="290" t="s">
        <v>470</v>
      </c>
      <c r="C11" s="290"/>
      <c r="D11" s="291"/>
      <c r="M11" s="287"/>
      <c r="N11" s="287"/>
      <c r="O11" s="287"/>
      <c r="P11" s="287"/>
      <c r="Q11" s="287"/>
      <c r="R11" s="287"/>
    </row>
    <row r="12" spans="2:19" ht="36" customHeight="1" x14ac:dyDescent="0.25">
      <c r="B12" s="47" t="s">
        <v>16</v>
      </c>
      <c r="C12" s="48" t="s">
        <v>0</v>
      </c>
      <c r="D12" s="305" t="s">
        <v>473</v>
      </c>
      <c r="E12" s="305"/>
      <c r="F12" s="305"/>
      <c r="G12" s="305"/>
      <c r="H12" s="305"/>
      <c r="I12" s="305"/>
      <c r="J12" s="305"/>
      <c r="K12" s="305"/>
      <c r="L12" s="114"/>
      <c r="M12" s="114"/>
      <c r="N12" s="114"/>
      <c r="O12" s="114"/>
      <c r="P12" s="114"/>
      <c r="Q12" s="114"/>
      <c r="R12" s="114"/>
      <c r="S12" s="114"/>
    </row>
    <row r="13" spans="2:19" ht="33.75" customHeight="1" x14ac:dyDescent="0.25">
      <c r="B13" s="47" t="s">
        <v>20</v>
      </c>
      <c r="C13" s="48" t="s">
        <v>5</v>
      </c>
      <c r="D13" s="305" t="s">
        <v>464</v>
      </c>
      <c r="E13" s="305"/>
      <c r="F13" s="305"/>
      <c r="G13" s="305"/>
      <c r="H13" s="305"/>
      <c r="I13" s="305"/>
      <c r="J13" s="305"/>
      <c r="K13" s="305"/>
      <c r="L13" s="114"/>
      <c r="M13" s="114"/>
      <c r="N13" s="114"/>
      <c r="O13" s="114"/>
      <c r="P13" s="114"/>
      <c r="Q13" s="114"/>
      <c r="R13" s="114"/>
      <c r="S13" s="114"/>
    </row>
    <row r="14" spans="2:19" ht="59.25" customHeight="1" x14ac:dyDescent="0.25">
      <c r="B14" s="47" t="s">
        <v>23</v>
      </c>
      <c r="C14" s="48" t="s">
        <v>6</v>
      </c>
      <c r="D14" s="305" t="s">
        <v>4633</v>
      </c>
      <c r="E14" s="305"/>
      <c r="F14" s="305"/>
      <c r="G14" s="305"/>
      <c r="H14" s="305"/>
      <c r="I14" s="305"/>
      <c r="J14" s="305"/>
      <c r="K14" s="305"/>
      <c r="L14" s="114"/>
      <c r="M14" s="114"/>
      <c r="N14" s="114"/>
      <c r="O14" s="114"/>
      <c r="P14" s="114"/>
      <c r="Q14" s="114"/>
      <c r="R14" s="114"/>
      <c r="S14" s="114"/>
    </row>
    <row r="15" spans="2:19" ht="35.25" customHeight="1" x14ac:dyDescent="0.25">
      <c r="B15" s="47" t="s">
        <v>37</v>
      </c>
      <c r="C15" s="48" t="s">
        <v>7</v>
      </c>
      <c r="D15" s="305" t="s">
        <v>527</v>
      </c>
      <c r="E15" s="305"/>
      <c r="F15" s="305"/>
      <c r="G15" s="305"/>
      <c r="H15" s="305"/>
      <c r="I15" s="305"/>
      <c r="J15" s="305"/>
      <c r="K15" s="305"/>
      <c r="L15" s="114"/>
      <c r="M15" s="114"/>
      <c r="N15" s="114"/>
      <c r="O15" s="114"/>
      <c r="P15" s="114"/>
      <c r="Q15" s="114"/>
      <c r="R15" s="114"/>
      <c r="S15" s="114"/>
    </row>
    <row r="16" spans="2:19" ht="24.75" customHeight="1" x14ac:dyDescent="0.25">
      <c r="B16" s="47" t="s">
        <v>46</v>
      </c>
      <c r="C16" s="48" t="s">
        <v>8</v>
      </c>
      <c r="D16" s="307" t="s">
        <v>528</v>
      </c>
      <c r="E16" s="307"/>
      <c r="F16" s="307"/>
      <c r="G16" s="307"/>
      <c r="H16" s="307"/>
      <c r="I16" s="307"/>
      <c r="J16" s="307"/>
      <c r="K16" s="307"/>
      <c r="L16" s="115"/>
      <c r="M16" s="115"/>
      <c r="N16" s="115"/>
      <c r="O16" s="115"/>
      <c r="P16" s="115"/>
      <c r="Q16" s="115"/>
      <c r="R16" s="115"/>
      <c r="S16" s="115"/>
    </row>
    <row r="17" spans="2:19" x14ac:dyDescent="0.25">
      <c r="C17" s="303"/>
      <c r="D17" s="303"/>
      <c r="E17" s="303"/>
      <c r="F17" s="303"/>
      <c r="G17" s="303"/>
      <c r="H17" s="303"/>
      <c r="I17" s="303"/>
      <c r="J17" s="303"/>
      <c r="K17" s="303"/>
    </row>
    <row r="18" spans="2:19" s="26" customFormat="1" ht="58.5" customHeight="1" x14ac:dyDescent="0.2">
      <c r="B18" s="289" t="s">
        <v>468</v>
      </c>
      <c r="C18" s="289"/>
      <c r="D18" s="289"/>
      <c r="E18" s="289"/>
      <c r="F18" s="289"/>
      <c r="G18" s="293" t="s">
        <v>4520</v>
      </c>
      <c r="H18" s="293"/>
      <c r="I18" s="293"/>
      <c r="J18" s="293"/>
      <c r="K18" s="293"/>
      <c r="M18" s="116" t="s">
        <v>4527</v>
      </c>
    </row>
    <row r="19" spans="2:19" s="59" customFormat="1" ht="34.5" customHeight="1" x14ac:dyDescent="0.2">
      <c r="B19" s="302" t="s">
        <v>11</v>
      </c>
      <c r="C19" s="302"/>
      <c r="D19" s="109" t="s">
        <v>4521</v>
      </c>
      <c r="E19" s="109" t="s">
        <v>2</v>
      </c>
      <c r="F19" s="110" t="s">
        <v>3</v>
      </c>
      <c r="G19" s="111" t="s">
        <v>4515</v>
      </c>
      <c r="H19" s="111" t="s">
        <v>4516</v>
      </c>
      <c r="I19" s="111" t="s">
        <v>4517</v>
      </c>
      <c r="J19" s="111" t="s">
        <v>4518</v>
      </c>
      <c r="K19" s="111" t="s">
        <v>4519</v>
      </c>
      <c r="M19" s="117">
        <f>G23*1000000/150000</f>
        <v>48.08</v>
      </c>
    </row>
    <row r="20" spans="2:19" s="26" customFormat="1" ht="12.95" customHeight="1" x14ac:dyDescent="0.2">
      <c r="B20" s="39" t="s">
        <v>16</v>
      </c>
      <c r="C20" s="30" t="s">
        <v>0</v>
      </c>
      <c r="D20" s="28">
        <v>40</v>
      </c>
      <c r="E20" s="27">
        <v>700000</v>
      </c>
      <c r="F20" s="42" t="s">
        <v>4</v>
      </c>
      <c r="G20" s="40">
        <v>10</v>
      </c>
      <c r="H20" s="40">
        <v>10</v>
      </c>
      <c r="I20" s="40">
        <v>10</v>
      </c>
      <c r="J20" s="40">
        <v>10</v>
      </c>
      <c r="K20" s="40">
        <v>10</v>
      </c>
      <c r="M20" s="304"/>
      <c r="N20" s="304"/>
    </row>
    <row r="21" spans="2:19" s="26" customFormat="1" ht="12.95" customHeight="1" x14ac:dyDescent="0.2">
      <c r="B21" s="39" t="s">
        <v>20</v>
      </c>
      <c r="C21" s="30" t="s">
        <v>5</v>
      </c>
      <c r="D21" s="28">
        <v>65</v>
      </c>
      <c r="E21" s="27">
        <v>2000000</v>
      </c>
      <c r="F21" s="42" t="s">
        <v>9</v>
      </c>
      <c r="G21" s="40">
        <v>0.1</v>
      </c>
      <c r="H21" s="40">
        <v>0.1</v>
      </c>
      <c r="I21" s="40">
        <v>0.1</v>
      </c>
      <c r="J21" s="40">
        <v>0.1</v>
      </c>
      <c r="K21" s="40">
        <v>0.1</v>
      </c>
      <c r="M21" s="304"/>
      <c r="N21" s="304"/>
    </row>
    <row r="22" spans="2:19" s="26" customFormat="1" ht="12.95" customHeight="1" x14ac:dyDescent="0.2">
      <c r="B22" s="39" t="s">
        <v>23</v>
      </c>
      <c r="C22" s="30" t="s">
        <v>6</v>
      </c>
      <c r="D22" s="28">
        <v>12</v>
      </c>
      <c r="E22" s="18">
        <v>30000</v>
      </c>
      <c r="F22" s="43" t="s">
        <v>24</v>
      </c>
      <c r="G22" s="40">
        <v>0.4</v>
      </c>
      <c r="H22" s="40">
        <v>0.4</v>
      </c>
      <c r="I22" s="40">
        <v>0.4</v>
      </c>
      <c r="J22" s="40">
        <v>0.4</v>
      </c>
      <c r="K22" s="40">
        <v>0.4</v>
      </c>
      <c r="M22" s="294"/>
      <c r="N22" s="295"/>
    </row>
    <row r="23" spans="2:19" s="26" customFormat="1" ht="12.75" x14ac:dyDescent="0.2">
      <c r="B23" s="20"/>
      <c r="C23" s="35"/>
      <c r="D23" s="13"/>
      <c r="E23" s="36"/>
      <c r="F23" s="41" t="s">
        <v>73</v>
      </c>
      <c r="G23" s="46">
        <f>(G20*$E20+G21*$E21+G22*$E22)/1000000</f>
        <v>7.2119999999999997</v>
      </c>
      <c r="H23" s="46">
        <f t="shared" ref="H23:K23" si="1">(H20*$E20+H21*$E21+H22*$E22)/1000000</f>
        <v>7.2119999999999997</v>
      </c>
      <c r="I23" s="46">
        <f t="shared" si="1"/>
        <v>7.2119999999999997</v>
      </c>
      <c r="J23" s="46">
        <f t="shared" si="1"/>
        <v>7.2119999999999997</v>
      </c>
      <c r="K23" s="46">
        <f t="shared" si="1"/>
        <v>7.2119999999999997</v>
      </c>
      <c r="L23" s="37"/>
      <c r="M23" s="295"/>
      <c r="N23" s="295"/>
    </row>
    <row r="24" spans="2:19" x14ac:dyDescent="0.25">
      <c r="C24" s="38"/>
      <c r="F24" s="41" t="s">
        <v>427</v>
      </c>
      <c r="G24" s="292">
        <f>SUM(G23:K23)*151</f>
        <v>5445.06</v>
      </c>
      <c r="H24" s="293"/>
      <c r="I24" s="293"/>
      <c r="J24" s="293"/>
      <c r="K24" s="293"/>
    </row>
    <row r="25" spans="2:19" x14ac:dyDescent="0.25">
      <c r="B25" s="296" t="s">
        <v>471</v>
      </c>
      <c r="C25" s="296"/>
      <c r="D25" s="297"/>
      <c r="M25" s="287"/>
      <c r="N25" s="287"/>
      <c r="O25" s="287"/>
      <c r="P25" s="287"/>
      <c r="Q25" s="287"/>
      <c r="R25" s="287"/>
    </row>
    <row r="26" spans="2:19" ht="36" customHeight="1" x14ac:dyDescent="0.25">
      <c r="B26" s="47" t="s">
        <v>16</v>
      </c>
      <c r="C26" s="48" t="s">
        <v>0</v>
      </c>
      <c r="D26" s="305" t="s">
        <v>76</v>
      </c>
      <c r="E26" s="305"/>
      <c r="F26" s="305"/>
      <c r="G26" s="305"/>
      <c r="H26" s="305"/>
      <c r="I26" s="305"/>
      <c r="J26" s="305"/>
      <c r="K26" s="305"/>
      <c r="L26" s="114"/>
      <c r="M26" s="114"/>
      <c r="N26" s="114"/>
      <c r="O26" s="114"/>
      <c r="P26" s="114"/>
      <c r="Q26" s="114"/>
      <c r="R26" s="114"/>
      <c r="S26" s="114"/>
    </row>
    <row r="27" spans="2:19" ht="35.25" customHeight="1" x14ac:dyDescent="0.25">
      <c r="B27" s="47" t="s">
        <v>20</v>
      </c>
      <c r="C27" s="48" t="s">
        <v>5</v>
      </c>
      <c r="D27" s="305" t="s">
        <v>77</v>
      </c>
      <c r="E27" s="305"/>
      <c r="F27" s="305"/>
      <c r="G27" s="305"/>
      <c r="H27" s="305"/>
      <c r="I27" s="305"/>
      <c r="J27" s="305"/>
      <c r="K27" s="305"/>
      <c r="L27" s="114"/>
      <c r="M27" s="114"/>
      <c r="N27" s="114"/>
      <c r="O27" s="114"/>
      <c r="P27" s="114"/>
      <c r="Q27" s="114"/>
      <c r="R27" s="114"/>
      <c r="S27" s="114"/>
    </row>
    <row r="28" spans="2:19" ht="69" customHeight="1" x14ac:dyDescent="0.25">
      <c r="B28" s="47" t="s">
        <v>23</v>
      </c>
      <c r="C28" s="48" t="s">
        <v>6</v>
      </c>
      <c r="D28" s="305" t="s">
        <v>4634</v>
      </c>
      <c r="E28" s="305"/>
      <c r="F28" s="305"/>
      <c r="G28" s="305"/>
      <c r="H28" s="305"/>
      <c r="I28" s="305"/>
      <c r="J28" s="305"/>
      <c r="K28" s="305"/>
      <c r="L28" s="114"/>
      <c r="M28" s="114"/>
      <c r="N28" s="114"/>
      <c r="O28" s="114"/>
      <c r="P28" s="114"/>
      <c r="Q28" s="114"/>
      <c r="R28" s="114"/>
      <c r="S28" s="114"/>
    </row>
    <row r="30" spans="2:19" s="26" customFormat="1" ht="57.75" customHeight="1" x14ac:dyDescent="0.2">
      <c r="B30" s="289" t="s">
        <v>469</v>
      </c>
      <c r="C30" s="289"/>
      <c r="D30" s="289"/>
      <c r="E30" s="289"/>
      <c r="F30" s="289"/>
      <c r="G30" s="293" t="s">
        <v>4520</v>
      </c>
      <c r="H30" s="293"/>
      <c r="I30" s="293"/>
      <c r="J30" s="293"/>
      <c r="K30" s="293"/>
      <c r="M30" s="116" t="s">
        <v>4528</v>
      </c>
      <c r="N30" s="119"/>
    </row>
    <row r="31" spans="2:19" s="59" customFormat="1" ht="34.5" customHeight="1" x14ac:dyDescent="0.2">
      <c r="B31" s="302" t="s">
        <v>11</v>
      </c>
      <c r="C31" s="302"/>
      <c r="D31" s="109" t="s">
        <v>4521</v>
      </c>
      <c r="E31" s="109" t="s">
        <v>2</v>
      </c>
      <c r="F31" s="110" t="s">
        <v>3</v>
      </c>
      <c r="G31" s="111" t="s">
        <v>4515</v>
      </c>
      <c r="H31" s="111" t="s">
        <v>4516</v>
      </c>
      <c r="I31" s="111" t="s">
        <v>4517</v>
      </c>
      <c r="J31" s="111" t="s">
        <v>4518</v>
      </c>
      <c r="K31" s="111" t="s">
        <v>4519</v>
      </c>
      <c r="M31" s="117">
        <f>G33*1000000/100000</f>
        <v>20</v>
      </c>
    </row>
    <row r="32" spans="2:19" s="26" customFormat="1" ht="12.75" x14ac:dyDescent="0.2">
      <c r="B32" s="39" t="s">
        <v>20</v>
      </c>
      <c r="C32" s="30" t="s">
        <v>5</v>
      </c>
      <c r="D32" s="28">
        <v>65</v>
      </c>
      <c r="E32" s="27">
        <v>2000000</v>
      </c>
      <c r="F32" s="42" t="s">
        <v>9</v>
      </c>
      <c r="G32" s="40">
        <v>1</v>
      </c>
      <c r="H32" s="40">
        <v>1</v>
      </c>
      <c r="I32" s="40">
        <v>1</v>
      </c>
      <c r="J32" s="40">
        <v>1</v>
      </c>
      <c r="K32" s="40">
        <v>1</v>
      </c>
      <c r="M32" s="288"/>
      <c r="N32" s="288"/>
    </row>
    <row r="33" spans="2:19" s="26" customFormat="1" ht="12.75" x14ac:dyDescent="0.2">
      <c r="B33" s="20"/>
      <c r="C33" s="35"/>
      <c r="D33" s="13"/>
      <c r="E33" s="36"/>
      <c r="F33" s="41" t="s">
        <v>73</v>
      </c>
      <c r="G33" s="46">
        <f>(G32*$E32)/1000000</f>
        <v>2</v>
      </c>
      <c r="H33" s="46">
        <f t="shared" ref="H33:K33" si="2">(H32*$E32)/1000000</f>
        <v>2</v>
      </c>
      <c r="I33" s="46">
        <f t="shared" si="2"/>
        <v>2</v>
      </c>
      <c r="J33" s="46">
        <f t="shared" si="2"/>
        <v>2</v>
      </c>
      <c r="K33" s="46">
        <f t="shared" si="2"/>
        <v>2</v>
      </c>
      <c r="L33" s="37"/>
      <c r="M33" s="288"/>
      <c r="N33" s="288"/>
    </row>
    <row r="34" spans="2:19" x14ac:dyDescent="0.25">
      <c r="C34" s="38"/>
      <c r="F34" s="41" t="s">
        <v>462</v>
      </c>
      <c r="G34" s="292">
        <f>SUM(G33:K33)*90</f>
        <v>900</v>
      </c>
      <c r="H34" s="293"/>
      <c r="I34" s="293"/>
      <c r="J34" s="293"/>
      <c r="K34" s="293"/>
    </row>
    <row r="35" spans="2:19" x14ac:dyDescent="0.25">
      <c r="B35" s="290" t="s">
        <v>472</v>
      </c>
      <c r="C35" s="290"/>
      <c r="D35" s="291"/>
      <c r="M35" s="287"/>
      <c r="N35" s="287"/>
      <c r="O35" s="287"/>
      <c r="P35" s="287"/>
      <c r="Q35" s="287"/>
      <c r="R35" s="287"/>
    </row>
    <row r="36" spans="2:19" ht="64.5" customHeight="1" x14ac:dyDescent="0.25">
      <c r="B36" s="47" t="s">
        <v>20</v>
      </c>
      <c r="C36" s="48" t="s">
        <v>5</v>
      </c>
      <c r="D36" s="305" t="s">
        <v>4529</v>
      </c>
      <c r="E36" s="305"/>
      <c r="F36" s="305"/>
      <c r="G36" s="305"/>
      <c r="H36" s="305"/>
      <c r="I36" s="305"/>
      <c r="J36" s="305"/>
      <c r="K36" s="305"/>
      <c r="L36" s="114"/>
      <c r="M36" s="114"/>
      <c r="N36" s="114"/>
      <c r="O36" s="114"/>
      <c r="P36" s="114"/>
      <c r="Q36" s="114"/>
      <c r="R36" s="114"/>
      <c r="S36" s="114"/>
    </row>
    <row r="38" spans="2:19" x14ac:dyDescent="0.25">
      <c r="B38" s="308" t="s">
        <v>465</v>
      </c>
      <c r="C38" s="308"/>
      <c r="D38" s="308"/>
      <c r="E38" s="308"/>
      <c r="F38" s="308"/>
      <c r="G38" s="308"/>
      <c r="H38" s="308"/>
      <c r="I38" s="308"/>
      <c r="J38" s="308"/>
      <c r="K38" s="308"/>
      <c r="L38" s="122"/>
      <c r="M38" s="122"/>
      <c r="N38" s="122"/>
      <c r="O38" s="122"/>
      <c r="P38" s="122"/>
      <c r="Q38" s="122"/>
      <c r="R38" s="122"/>
      <c r="S38" s="122"/>
    </row>
    <row r="39" spans="2:19" ht="81" customHeight="1" x14ac:dyDescent="0.25">
      <c r="B39" s="58">
        <v>1</v>
      </c>
      <c r="C39" s="309" t="s">
        <v>466</v>
      </c>
      <c r="D39" s="309"/>
      <c r="E39" s="309"/>
      <c r="F39" s="309"/>
      <c r="G39" s="309"/>
      <c r="H39" s="309"/>
      <c r="I39" s="309"/>
      <c r="J39" s="309"/>
      <c r="K39" s="309"/>
      <c r="L39" s="123"/>
      <c r="M39" s="123"/>
      <c r="N39" s="123"/>
      <c r="O39" s="123"/>
      <c r="P39" s="123"/>
      <c r="Q39" s="123"/>
      <c r="R39" s="123"/>
      <c r="S39" s="123"/>
    </row>
    <row r="40" spans="2:19" x14ac:dyDescent="0.25">
      <c r="B40" s="58">
        <v>2</v>
      </c>
      <c r="C40" s="306" t="s">
        <v>74</v>
      </c>
      <c r="D40" s="306"/>
      <c r="E40" s="306"/>
      <c r="F40" s="306"/>
      <c r="G40" s="306"/>
      <c r="H40" s="306"/>
      <c r="I40" s="306"/>
      <c r="J40" s="306"/>
      <c r="K40" s="306"/>
      <c r="L40" s="124"/>
      <c r="M40" s="124"/>
      <c r="N40" s="124"/>
      <c r="O40" s="124"/>
      <c r="P40" s="124"/>
      <c r="Q40" s="124"/>
      <c r="R40" s="124"/>
      <c r="S40" s="124"/>
    </row>
    <row r="41" spans="2:19" x14ac:dyDescent="0.25">
      <c r="B41" s="58">
        <v>3</v>
      </c>
      <c r="C41" s="306" t="s">
        <v>75</v>
      </c>
      <c r="D41" s="306"/>
      <c r="E41" s="306"/>
      <c r="F41" s="306"/>
      <c r="G41" s="306"/>
      <c r="H41" s="306"/>
      <c r="I41" s="306"/>
      <c r="J41" s="306"/>
      <c r="K41" s="306"/>
      <c r="L41" s="124"/>
      <c r="M41" s="124"/>
      <c r="N41" s="124"/>
      <c r="O41" s="124"/>
      <c r="P41" s="124"/>
      <c r="Q41" s="124"/>
      <c r="R41" s="124"/>
      <c r="S41" s="124"/>
    </row>
  </sheetData>
  <sheetProtection password="E221" sheet="1" objects="1" scenarios="1"/>
  <mergeCells count="35">
    <mergeCell ref="C41:K41"/>
    <mergeCell ref="B31:C31"/>
    <mergeCell ref="D36:K36"/>
    <mergeCell ref="B38:K38"/>
    <mergeCell ref="C39:K39"/>
    <mergeCell ref="D13:K13"/>
    <mergeCell ref="D14:K14"/>
    <mergeCell ref="D15:K15"/>
    <mergeCell ref="C40:K40"/>
    <mergeCell ref="D16:K16"/>
    <mergeCell ref="G30:K30"/>
    <mergeCell ref="D27:K27"/>
    <mergeCell ref="D28:K28"/>
    <mergeCell ref="D26:K26"/>
    <mergeCell ref="M22:N23"/>
    <mergeCell ref="G24:K24"/>
    <mergeCell ref="M25:R25"/>
    <mergeCell ref="B25:D25"/>
    <mergeCell ref="B2:F2"/>
    <mergeCell ref="G2:K2"/>
    <mergeCell ref="G10:K10"/>
    <mergeCell ref="M11:R11"/>
    <mergeCell ref="B11:D11"/>
    <mergeCell ref="B3:C3"/>
    <mergeCell ref="B19:C19"/>
    <mergeCell ref="B18:F18"/>
    <mergeCell ref="C17:K17"/>
    <mergeCell ref="M20:N21"/>
    <mergeCell ref="G18:K18"/>
    <mergeCell ref="D12:K12"/>
    <mergeCell ref="M35:R35"/>
    <mergeCell ref="M32:N33"/>
    <mergeCell ref="B30:F30"/>
    <mergeCell ref="B35:D35"/>
    <mergeCell ref="G34:K3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1283"/>
  </sheetPr>
  <dimension ref="B1:S54"/>
  <sheetViews>
    <sheetView showGridLines="0" zoomScale="80" zoomScaleNormal="80" workbookViewId="0"/>
  </sheetViews>
  <sheetFormatPr defaultRowHeight="15" x14ac:dyDescent="0.25"/>
  <cols>
    <col min="1" max="1" width="1.85546875" customWidth="1"/>
    <col min="2" max="2" width="3.85546875" style="34" customWidth="1"/>
    <col min="3" max="3" width="29.28515625" style="112"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9" x14ac:dyDescent="0.25">
      <c r="C1" s="132"/>
    </row>
    <row r="2" spans="2:19" s="26" customFormat="1" ht="48.75" customHeight="1" x14ac:dyDescent="0.2">
      <c r="B2" s="289" t="s">
        <v>485</v>
      </c>
      <c r="C2" s="289"/>
      <c r="D2" s="289"/>
      <c r="E2" s="289"/>
      <c r="F2" s="289"/>
      <c r="G2" s="298" t="s">
        <v>4520</v>
      </c>
      <c r="H2" s="298"/>
      <c r="I2" s="298"/>
      <c r="J2" s="298"/>
      <c r="K2" s="298"/>
      <c r="M2" s="116" t="s">
        <v>4526</v>
      </c>
      <c r="N2" s="125" t="s">
        <v>4512</v>
      </c>
      <c r="O2" s="141">
        <f>G4*E4+G5*E5</f>
        <v>14060000</v>
      </c>
      <c r="P2" s="142">
        <f>O2/(O2+O3)</f>
        <v>0.969488019307016</v>
      </c>
    </row>
    <row r="3" spans="2:19" s="59" customFormat="1" ht="34.5" customHeight="1" x14ac:dyDescent="0.2">
      <c r="B3" s="300" t="s">
        <v>11</v>
      </c>
      <c r="C3" s="301"/>
      <c r="D3" s="109" t="s">
        <v>4521</v>
      </c>
      <c r="E3" s="109" t="s">
        <v>2</v>
      </c>
      <c r="F3" s="110" t="s">
        <v>3</v>
      </c>
      <c r="G3" s="111" t="s">
        <v>4515</v>
      </c>
      <c r="H3" s="111" t="s">
        <v>4516</v>
      </c>
      <c r="I3" s="111" t="s">
        <v>4517</v>
      </c>
      <c r="J3" s="111" t="s">
        <v>4518</v>
      </c>
      <c r="K3" s="111" t="s">
        <v>4519</v>
      </c>
      <c r="M3" s="117">
        <f>G10*1000000/250000</f>
        <v>58.01</v>
      </c>
      <c r="N3" s="125" t="s">
        <v>4513</v>
      </c>
      <c r="O3" s="143">
        <f>G6*E6+G7*E7+G8*E8+G9*E9</f>
        <v>442500</v>
      </c>
      <c r="P3" s="142">
        <f>O3/(O2+O3)</f>
        <v>3.051198069298397E-2</v>
      </c>
    </row>
    <row r="4" spans="2:19" s="26" customFormat="1" ht="12.95" customHeight="1" x14ac:dyDescent="0.2">
      <c r="B4" s="108" t="s">
        <v>16</v>
      </c>
      <c r="C4" s="30" t="s">
        <v>0</v>
      </c>
      <c r="D4" s="28">
        <v>40</v>
      </c>
      <c r="E4" s="27">
        <v>700000</v>
      </c>
      <c r="F4" s="42" t="s">
        <v>4</v>
      </c>
      <c r="G4" s="40">
        <v>20</v>
      </c>
      <c r="H4" s="40">
        <v>20</v>
      </c>
      <c r="I4" s="40">
        <v>20</v>
      </c>
      <c r="J4" s="40">
        <v>20</v>
      </c>
      <c r="K4" s="40">
        <v>20</v>
      </c>
    </row>
    <row r="5" spans="2:19" s="26" customFormat="1" ht="12.95" customHeight="1" x14ac:dyDescent="0.2">
      <c r="B5" s="108" t="s">
        <v>23</v>
      </c>
      <c r="C5" s="30" t="s">
        <v>6</v>
      </c>
      <c r="D5" s="28">
        <v>12</v>
      </c>
      <c r="E5" s="18">
        <v>30000</v>
      </c>
      <c r="F5" s="43" t="s">
        <v>24</v>
      </c>
      <c r="G5" s="40">
        <v>2</v>
      </c>
      <c r="H5" s="40">
        <v>2</v>
      </c>
      <c r="I5" s="40">
        <v>2</v>
      </c>
      <c r="J5" s="40">
        <v>2</v>
      </c>
      <c r="K5" s="40">
        <v>2</v>
      </c>
      <c r="M5" s="118"/>
      <c r="N5" s="119"/>
    </row>
    <row r="6" spans="2:19" s="26" customFormat="1" ht="12.95" customHeight="1" x14ac:dyDescent="0.2">
      <c r="B6" s="108" t="s">
        <v>26</v>
      </c>
      <c r="C6" s="30" t="s">
        <v>27</v>
      </c>
      <c r="D6" s="28">
        <v>1</v>
      </c>
      <c r="E6" s="18">
        <v>110000</v>
      </c>
      <c r="F6" s="43" t="s">
        <v>28</v>
      </c>
      <c r="G6" s="68">
        <v>1.25</v>
      </c>
      <c r="H6" s="68">
        <v>1.25</v>
      </c>
      <c r="I6" s="68">
        <v>1.25</v>
      </c>
      <c r="J6" s="68">
        <v>1.25</v>
      </c>
      <c r="K6" s="68">
        <v>1.25</v>
      </c>
      <c r="M6" s="118"/>
      <c r="N6" s="119"/>
    </row>
    <row r="7" spans="2:19" s="26" customFormat="1" ht="12.95" customHeight="1" x14ac:dyDescent="0.2">
      <c r="B7" s="108" t="s">
        <v>31</v>
      </c>
      <c r="C7" s="30" t="s">
        <v>32</v>
      </c>
      <c r="D7" s="28">
        <v>4</v>
      </c>
      <c r="E7" s="18">
        <v>40000</v>
      </c>
      <c r="F7" s="43" t="s">
        <v>33</v>
      </c>
      <c r="G7" s="75">
        <v>5</v>
      </c>
      <c r="H7" s="75">
        <v>5</v>
      </c>
      <c r="I7" s="75">
        <v>5</v>
      </c>
      <c r="J7" s="75">
        <v>5</v>
      </c>
      <c r="K7" s="75">
        <v>5</v>
      </c>
      <c r="M7" s="119"/>
      <c r="N7" s="119"/>
    </row>
    <row r="8" spans="2:19" s="26" customFormat="1" ht="12.95" customHeight="1" x14ac:dyDescent="0.2">
      <c r="B8" s="108" t="s">
        <v>476</v>
      </c>
      <c r="C8" s="30" t="s">
        <v>477</v>
      </c>
      <c r="D8" s="63">
        <v>2</v>
      </c>
      <c r="E8" s="61">
        <v>15000</v>
      </c>
      <c r="F8" s="67" t="s">
        <v>50</v>
      </c>
      <c r="G8" s="40">
        <v>1</v>
      </c>
      <c r="H8" s="40">
        <v>1</v>
      </c>
      <c r="I8" s="40">
        <v>1</v>
      </c>
      <c r="J8" s="40">
        <v>1</v>
      </c>
      <c r="K8" s="40">
        <v>1</v>
      </c>
      <c r="M8" s="119"/>
      <c r="N8" s="119"/>
    </row>
    <row r="9" spans="2:19" s="26" customFormat="1" ht="12.95" customHeight="1" x14ac:dyDescent="0.2">
      <c r="B9" s="108" t="s">
        <v>67</v>
      </c>
      <c r="C9" s="30" t="s">
        <v>68</v>
      </c>
      <c r="D9" s="63">
        <v>2</v>
      </c>
      <c r="E9" s="62">
        <v>90000</v>
      </c>
      <c r="F9" s="45" t="s">
        <v>62</v>
      </c>
      <c r="G9" s="40">
        <v>1</v>
      </c>
      <c r="H9" s="40">
        <v>1</v>
      </c>
      <c r="I9" s="40">
        <v>1</v>
      </c>
      <c r="J9" s="40">
        <v>1</v>
      </c>
      <c r="K9" s="40">
        <v>1</v>
      </c>
      <c r="M9" s="120"/>
      <c r="N9" s="120"/>
    </row>
    <row r="10" spans="2:19" s="26" customFormat="1" ht="12.75" customHeight="1" x14ac:dyDescent="0.2">
      <c r="B10" s="20"/>
      <c r="C10" s="35"/>
      <c r="D10" s="13"/>
      <c r="E10" s="36"/>
      <c r="F10" s="41" t="s">
        <v>73</v>
      </c>
      <c r="G10" s="46">
        <f>(G4*$E4+G5*$E5+G6*$E6+G7*$E7+G8*$E8+G9*$E9)/1000000</f>
        <v>14.5025</v>
      </c>
      <c r="H10" s="46">
        <f t="shared" ref="H10:K10" si="0">(H4*$E4+H5*$E5+H6*$E6+H7*$E7+H8*$E8+H9*$E9)/1000000</f>
        <v>14.5025</v>
      </c>
      <c r="I10" s="46">
        <f t="shared" si="0"/>
        <v>14.5025</v>
      </c>
      <c r="J10" s="46">
        <f t="shared" si="0"/>
        <v>14.5025</v>
      </c>
      <c r="K10" s="46">
        <f t="shared" si="0"/>
        <v>14.5025</v>
      </c>
      <c r="L10" s="37">
        <f>(L4*$E4+L5*$E5+L6*$E6+L7*$E7+L9*$E9)/1000000</f>
        <v>0</v>
      </c>
      <c r="M10" s="120"/>
      <c r="N10" s="120"/>
    </row>
    <row r="11" spans="2:19" x14ac:dyDescent="0.25">
      <c r="F11" s="41" t="s">
        <v>4514</v>
      </c>
      <c r="G11" s="299">
        <f>SUM(G10:K10)*50</f>
        <v>3625.625</v>
      </c>
      <c r="H11" s="299"/>
      <c r="I11" s="299"/>
      <c r="J11" s="299"/>
      <c r="K11" s="299"/>
    </row>
    <row r="12" spans="2:19" x14ac:dyDescent="0.25">
      <c r="B12" s="290" t="s">
        <v>488</v>
      </c>
      <c r="C12" s="290"/>
      <c r="D12" s="291"/>
      <c r="M12" s="287"/>
      <c r="N12" s="287"/>
      <c r="O12" s="287"/>
      <c r="P12" s="287"/>
      <c r="Q12" s="287"/>
      <c r="R12" s="287"/>
    </row>
    <row r="13" spans="2:19" ht="36" customHeight="1" x14ac:dyDescent="0.25">
      <c r="B13" s="47" t="s">
        <v>16</v>
      </c>
      <c r="C13" s="48" t="s">
        <v>0</v>
      </c>
      <c r="D13" s="305" t="s">
        <v>473</v>
      </c>
      <c r="E13" s="305"/>
      <c r="F13" s="305"/>
      <c r="G13" s="305"/>
      <c r="H13" s="305"/>
      <c r="I13" s="305"/>
      <c r="J13" s="305"/>
      <c r="K13" s="305"/>
      <c r="L13" s="114"/>
      <c r="M13" s="114"/>
      <c r="N13" s="114"/>
      <c r="O13" s="114"/>
      <c r="P13" s="114"/>
      <c r="Q13" s="114"/>
      <c r="R13" s="114"/>
      <c r="S13" s="114"/>
    </row>
    <row r="14" spans="2:19" ht="51.75" customHeight="1" x14ac:dyDescent="0.25">
      <c r="B14" s="47" t="s">
        <v>23</v>
      </c>
      <c r="C14" s="48" t="s">
        <v>6</v>
      </c>
      <c r="D14" s="305" t="s">
        <v>4633</v>
      </c>
      <c r="E14" s="305"/>
      <c r="F14" s="305"/>
      <c r="G14" s="305"/>
      <c r="H14" s="305"/>
      <c r="I14" s="305"/>
      <c r="J14" s="305"/>
      <c r="K14" s="305"/>
      <c r="L14" s="114"/>
      <c r="M14" s="114"/>
      <c r="N14" s="114"/>
      <c r="O14" s="114"/>
      <c r="P14" s="114"/>
      <c r="Q14" s="114"/>
      <c r="R14" s="114"/>
      <c r="S14" s="114"/>
    </row>
    <row r="15" spans="2:19" ht="33.75" customHeight="1" x14ac:dyDescent="0.25">
      <c r="B15" s="47" t="s">
        <v>26</v>
      </c>
      <c r="C15" s="48" t="s">
        <v>27</v>
      </c>
      <c r="D15" s="310" t="s">
        <v>482</v>
      </c>
      <c r="E15" s="311"/>
      <c r="F15" s="311"/>
      <c r="G15" s="311"/>
      <c r="H15" s="311"/>
      <c r="I15" s="311"/>
      <c r="J15" s="311"/>
      <c r="K15" s="312"/>
      <c r="L15" s="114"/>
      <c r="M15" s="114"/>
      <c r="N15" s="114"/>
      <c r="O15" s="114"/>
      <c r="P15" s="114"/>
      <c r="Q15" s="114"/>
      <c r="R15" s="114"/>
      <c r="S15" s="114"/>
    </row>
    <row r="16" spans="2:19" ht="33.75" customHeight="1" x14ac:dyDescent="0.25">
      <c r="B16" s="47" t="s">
        <v>31</v>
      </c>
      <c r="C16" s="48" t="s">
        <v>32</v>
      </c>
      <c r="D16" s="310" t="s">
        <v>512</v>
      </c>
      <c r="E16" s="311"/>
      <c r="F16" s="311"/>
      <c r="G16" s="311"/>
      <c r="H16" s="311"/>
      <c r="I16" s="311"/>
      <c r="J16" s="311"/>
      <c r="K16" s="312"/>
      <c r="L16" s="114"/>
      <c r="M16" s="114"/>
      <c r="N16" s="114"/>
      <c r="O16" s="114"/>
      <c r="P16" s="114"/>
      <c r="Q16" s="114"/>
      <c r="R16" s="114"/>
      <c r="S16" s="114"/>
    </row>
    <row r="17" spans="2:19" ht="35.25" customHeight="1" x14ac:dyDescent="0.25">
      <c r="B17" s="47" t="s">
        <v>49</v>
      </c>
      <c r="C17" s="48" t="s">
        <v>477</v>
      </c>
      <c r="D17" s="305" t="s">
        <v>478</v>
      </c>
      <c r="E17" s="305"/>
      <c r="F17" s="305"/>
      <c r="G17" s="305"/>
      <c r="H17" s="305"/>
      <c r="I17" s="305"/>
      <c r="J17" s="305"/>
      <c r="K17" s="305"/>
      <c r="L17" s="114"/>
      <c r="M17" s="114"/>
      <c r="N17" s="114"/>
      <c r="O17" s="114"/>
      <c r="P17" s="114"/>
      <c r="Q17" s="114"/>
      <c r="R17" s="114"/>
      <c r="S17" s="114"/>
    </row>
    <row r="18" spans="2:19" ht="24.75" customHeight="1" x14ac:dyDescent="0.25">
      <c r="B18" s="47" t="s">
        <v>67</v>
      </c>
      <c r="C18" s="48" t="s">
        <v>68</v>
      </c>
      <c r="D18" s="307" t="s">
        <v>479</v>
      </c>
      <c r="E18" s="307"/>
      <c r="F18" s="307"/>
      <c r="G18" s="307"/>
      <c r="H18" s="307"/>
      <c r="I18" s="307"/>
      <c r="J18" s="307"/>
      <c r="K18" s="307"/>
      <c r="L18" s="115"/>
      <c r="M18" s="115"/>
      <c r="N18" s="115"/>
      <c r="O18" s="115"/>
      <c r="P18" s="115"/>
      <c r="Q18" s="115"/>
      <c r="R18" s="115"/>
      <c r="S18" s="115"/>
    </row>
    <row r="19" spans="2:19" x14ac:dyDescent="0.25">
      <c r="C19" s="303"/>
      <c r="D19" s="303"/>
      <c r="E19" s="303"/>
      <c r="F19" s="303"/>
      <c r="G19" s="303"/>
      <c r="H19" s="303"/>
      <c r="I19" s="303"/>
      <c r="J19" s="303"/>
      <c r="K19" s="303"/>
    </row>
    <row r="20" spans="2:19" s="26" customFormat="1" ht="58.5" customHeight="1" x14ac:dyDescent="0.2">
      <c r="B20" s="289" t="s">
        <v>486</v>
      </c>
      <c r="C20" s="289"/>
      <c r="D20" s="289"/>
      <c r="E20" s="289"/>
      <c r="F20" s="289"/>
      <c r="G20" s="293" t="s">
        <v>4520</v>
      </c>
      <c r="H20" s="293"/>
      <c r="I20" s="293"/>
      <c r="J20" s="293"/>
      <c r="K20" s="293"/>
      <c r="M20" s="116" t="s">
        <v>4527</v>
      </c>
      <c r="N20" s="125" t="s">
        <v>4512</v>
      </c>
      <c r="O20" s="141">
        <f>G22*E22+G23*E23</f>
        <v>7012000</v>
      </c>
      <c r="P20" s="142">
        <f>O20/(O20+O21)</f>
        <v>0.9595620937393089</v>
      </c>
    </row>
    <row r="21" spans="2:19" s="59" customFormat="1" ht="34.5" customHeight="1" x14ac:dyDescent="0.2">
      <c r="B21" s="302" t="s">
        <v>11</v>
      </c>
      <c r="C21" s="302"/>
      <c r="D21" s="109" t="s">
        <v>4521</v>
      </c>
      <c r="E21" s="109" t="s">
        <v>2</v>
      </c>
      <c r="F21" s="110" t="s">
        <v>3</v>
      </c>
      <c r="G21" s="111" t="s">
        <v>4515</v>
      </c>
      <c r="H21" s="111" t="s">
        <v>4516</v>
      </c>
      <c r="I21" s="111" t="s">
        <v>4517</v>
      </c>
      <c r="J21" s="111" t="s">
        <v>4518</v>
      </c>
      <c r="K21" s="111" t="s">
        <v>4519</v>
      </c>
      <c r="M21" s="117">
        <f>G28*1000000/150000</f>
        <v>48.716666666666669</v>
      </c>
      <c r="N21" s="125" t="s">
        <v>4513</v>
      </c>
      <c r="O21" s="143">
        <f>G24*E24+G25*E25+G26*E26+G27*E27</f>
        <v>295500</v>
      </c>
      <c r="P21" s="142">
        <f>O21/(O20+O21)</f>
        <v>4.0437906260691069E-2</v>
      </c>
    </row>
    <row r="22" spans="2:19" s="26" customFormat="1" ht="12.95" customHeight="1" x14ac:dyDescent="0.2">
      <c r="B22" s="113" t="s">
        <v>16</v>
      </c>
      <c r="C22" s="30" t="s">
        <v>0</v>
      </c>
      <c r="D22" s="28">
        <v>40</v>
      </c>
      <c r="E22" s="27">
        <v>700000</v>
      </c>
      <c r="F22" s="42" t="s">
        <v>4</v>
      </c>
      <c r="G22" s="40">
        <v>10</v>
      </c>
      <c r="H22" s="40">
        <v>10</v>
      </c>
      <c r="I22" s="40">
        <v>10</v>
      </c>
      <c r="J22" s="40">
        <v>10</v>
      </c>
      <c r="K22" s="40">
        <v>10</v>
      </c>
      <c r="M22" s="304"/>
      <c r="N22" s="304"/>
    </row>
    <row r="23" spans="2:19" s="26" customFormat="1" ht="12.95" customHeight="1" x14ac:dyDescent="0.2">
      <c r="B23" s="113" t="s">
        <v>23</v>
      </c>
      <c r="C23" s="30" t="s">
        <v>6</v>
      </c>
      <c r="D23" s="28">
        <v>12</v>
      </c>
      <c r="E23" s="18">
        <v>30000</v>
      </c>
      <c r="F23" s="43" t="s">
        <v>24</v>
      </c>
      <c r="G23" s="40">
        <v>0.4</v>
      </c>
      <c r="H23" s="40">
        <v>0.4</v>
      </c>
      <c r="I23" s="40">
        <v>0.4</v>
      </c>
      <c r="J23" s="40">
        <v>0.4</v>
      </c>
      <c r="K23" s="40">
        <v>0.4</v>
      </c>
      <c r="M23" s="304"/>
      <c r="N23" s="304"/>
    </row>
    <row r="24" spans="2:19" s="26" customFormat="1" ht="12.95" customHeight="1" x14ac:dyDescent="0.2">
      <c r="B24" s="113" t="s">
        <v>26</v>
      </c>
      <c r="C24" s="30" t="s">
        <v>27</v>
      </c>
      <c r="D24" s="28">
        <v>1</v>
      </c>
      <c r="E24" s="18">
        <v>110000</v>
      </c>
      <c r="F24" s="43" t="s">
        <v>28</v>
      </c>
      <c r="G24" s="40">
        <v>0.75</v>
      </c>
      <c r="H24" s="40">
        <v>0.75</v>
      </c>
      <c r="I24" s="40">
        <v>0.75</v>
      </c>
      <c r="J24" s="40">
        <v>0.75</v>
      </c>
      <c r="K24" s="40">
        <v>0.75</v>
      </c>
      <c r="M24" s="121"/>
      <c r="N24" s="121"/>
    </row>
    <row r="25" spans="2:19" s="26" customFormat="1" ht="12.95" customHeight="1" x14ac:dyDescent="0.2">
      <c r="B25" s="113" t="s">
        <v>31</v>
      </c>
      <c r="C25" s="30" t="s">
        <v>32</v>
      </c>
      <c r="D25" s="28">
        <v>4</v>
      </c>
      <c r="E25" s="18">
        <v>40000</v>
      </c>
      <c r="F25" s="43" t="s">
        <v>33</v>
      </c>
      <c r="G25" s="76">
        <v>2.7</v>
      </c>
      <c r="H25" s="76">
        <v>2.7</v>
      </c>
      <c r="I25" s="76">
        <v>2.7</v>
      </c>
      <c r="J25" s="76">
        <v>2.7</v>
      </c>
      <c r="K25" s="76">
        <v>2.7</v>
      </c>
      <c r="M25" s="121"/>
      <c r="N25" s="121"/>
    </row>
    <row r="26" spans="2:19" s="26" customFormat="1" ht="12.95" customHeight="1" x14ac:dyDescent="0.2">
      <c r="B26" s="113" t="s">
        <v>49</v>
      </c>
      <c r="C26" s="30" t="s">
        <v>477</v>
      </c>
      <c r="D26" s="63">
        <v>2</v>
      </c>
      <c r="E26" s="61">
        <v>15000</v>
      </c>
      <c r="F26" s="67" t="s">
        <v>50</v>
      </c>
      <c r="G26" s="40">
        <v>1</v>
      </c>
      <c r="H26" s="40">
        <v>1</v>
      </c>
      <c r="I26" s="40">
        <v>1</v>
      </c>
      <c r="J26" s="40">
        <v>1</v>
      </c>
      <c r="K26" s="40">
        <v>1</v>
      </c>
      <c r="M26" s="121"/>
      <c r="N26" s="121"/>
    </row>
    <row r="27" spans="2:19" s="26" customFormat="1" ht="12.95" customHeight="1" x14ac:dyDescent="0.2">
      <c r="B27" s="113" t="s">
        <v>67</v>
      </c>
      <c r="C27" s="30" t="s">
        <v>68</v>
      </c>
      <c r="D27" s="63">
        <v>2</v>
      </c>
      <c r="E27" s="62">
        <v>90000</v>
      </c>
      <c r="F27" s="45" t="s">
        <v>62</v>
      </c>
      <c r="G27" s="40">
        <v>1</v>
      </c>
      <c r="H27" s="40">
        <v>1</v>
      </c>
      <c r="I27" s="40">
        <v>1</v>
      </c>
      <c r="J27" s="40">
        <v>1</v>
      </c>
      <c r="K27" s="40">
        <v>1</v>
      </c>
      <c r="M27" s="294"/>
      <c r="N27" s="295"/>
    </row>
    <row r="28" spans="2:19" s="26" customFormat="1" ht="12.75" x14ac:dyDescent="0.2">
      <c r="B28" s="20"/>
      <c r="C28" s="35"/>
      <c r="D28" s="13"/>
      <c r="E28" s="36"/>
      <c r="F28" s="41" t="s">
        <v>73</v>
      </c>
      <c r="G28" s="46">
        <f>(G22*$E22+G23*$E23+G24*$E24+G25*$E25+G26*$E26+G27*$E27)/1000000</f>
        <v>7.3075000000000001</v>
      </c>
      <c r="H28" s="46">
        <f t="shared" ref="H28:L28" si="1">(H22*$E22+H23*$E23+H24*$E24+H25*$E25+H26*$E26+H27*$E27)/1000000</f>
        <v>7.3075000000000001</v>
      </c>
      <c r="I28" s="46">
        <f t="shared" si="1"/>
        <v>7.3075000000000001</v>
      </c>
      <c r="J28" s="46">
        <f t="shared" si="1"/>
        <v>7.3075000000000001</v>
      </c>
      <c r="K28" s="46">
        <f t="shared" si="1"/>
        <v>7.3075000000000001</v>
      </c>
      <c r="L28" s="77">
        <f t="shared" si="1"/>
        <v>0</v>
      </c>
      <c r="M28" s="295"/>
      <c r="N28" s="295"/>
    </row>
    <row r="29" spans="2:19" x14ac:dyDescent="0.25">
      <c r="F29" s="41" t="s">
        <v>427</v>
      </c>
      <c r="G29" s="292">
        <f>SUM(G28:K28)*151</f>
        <v>5517.1625000000004</v>
      </c>
      <c r="H29" s="293"/>
      <c r="I29" s="293"/>
      <c r="J29" s="293"/>
      <c r="K29" s="293"/>
    </row>
    <row r="30" spans="2:19" x14ac:dyDescent="0.25">
      <c r="B30" s="296" t="s">
        <v>489</v>
      </c>
      <c r="C30" s="296"/>
      <c r="D30" s="297"/>
      <c r="M30" s="287"/>
      <c r="N30" s="287"/>
      <c r="O30" s="287"/>
      <c r="P30" s="287"/>
      <c r="Q30" s="287"/>
      <c r="R30" s="287"/>
    </row>
    <row r="31" spans="2:19" ht="36" customHeight="1" x14ac:dyDescent="0.25">
      <c r="B31" s="47" t="s">
        <v>16</v>
      </c>
      <c r="C31" s="48" t="s">
        <v>0</v>
      </c>
      <c r="D31" s="305" t="s">
        <v>76</v>
      </c>
      <c r="E31" s="305"/>
      <c r="F31" s="305"/>
      <c r="G31" s="305"/>
      <c r="H31" s="305"/>
      <c r="I31" s="305"/>
      <c r="J31" s="305"/>
      <c r="K31" s="305"/>
      <c r="L31" s="114"/>
      <c r="M31" s="114"/>
      <c r="N31" s="114"/>
      <c r="O31" s="114"/>
      <c r="P31" s="114"/>
      <c r="Q31" s="114"/>
      <c r="R31" s="114"/>
      <c r="S31" s="114"/>
    </row>
    <row r="32" spans="2:19" ht="57.75" customHeight="1" x14ac:dyDescent="0.25">
      <c r="B32" s="47" t="s">
        <v>23</v>
      </c>
      <c r="C32" s="48" t="s">
        <v>6</v>
      </c>
      <c r="D32" s="305" t="s">
        <v>4634</v>
      </c>
      <c r="E32" s="305"/>
      <c r="F32" s="305"/>
      <c r="G32" s="305"/>
      <c r="H32" s="305"/>
      <c r="I32" s="305"/>
      <c r="J32" s="305"/>
      <c r="K32" s="305"/>
      <c r="L32" s="114"/>
      <c r="M32" s="114"/>
      <c r="N32" s="114"/>
      <c r="O32" s="114"/>
      <c r="P32" s="114"/>
      <c r="Q32" s="114"/>
      <c r="R32" s="114"/>
      <c r="S32" s="114"/>
    </row>
    <row r="33" spans="2:19" ht="36" customHeight="1" x14ac:dyDescent="0.25">
      <c r="B33" s="47" t="s">
        <v>26</v>
      </c>
      <c r="C33" s="48" t="s">
        <v>27</v>
      </c>
      <c r="D33" s="310" t="s">
        <v>483</v>
      </c>
      <c r="E33" s="311"/>
      <c r="F33" s="311"/>
      <c r="G33" s="311"/>
      <c r="H33" s="311"/>
      <c r="I33" s="311"/>
      <c r="J33" s="311"/>
      <c r="K33" s="312"/>
      <c r="L33" s="114"/>
      <c r="M33" s="114"/>
      <c r="N33" s="114"/>
      <c r="O33" s="114"/>
      <c r="P33" s="114"/>
      <c r="Q33" s="114"/>
      <c r="R33" s="114"/>
      <c r="S33" s="114"/>
    </row>
    <row r="34" spans="2:19" ht="36" customHeight="1" x14ac:dyDescent="0.25">
      <c r="B34" s="47" t="s">
        <v>31</v>
      </c>
      <c r="C34" s="48" t="s">
        <v>32</v>
      </c>
      <c r="D34" s="310" t="s">
        <v>516</v>
      </c>
      <c r="E34" s="311"/>
      <c r="F34" s="311"/>
      <c r="G34" s="311"/>
      <c r="H34" s="311"/>
      <c r="I34" s="311"/>
      <c r="J34" s="311"/>
      <c r="K34" s="312"/>
      <c r="L34" s="114"/>
      <c r="M34" s="114"/>
      <c r="N34" s="114"/>
      <c r="O34" s="114"/>
      <c r="P34" s="114"/>
      <c r="Q34" s="114"/>
      <c r="R34" s="114"/>
      <c r="S34" s="114"/>
    </row>
    <row r="35" spans="2:19" ht="36" customHeight="1" x14ac:dyDescent="0.25">
      <c r="B35" s="47" t="s">
        <v>49</v>
      </c>
      <c r="C35" s="48" t="s">
        <v>477</v>
      </c>
      <c r="D35" s="310" t="s">
        <v>478</v>
      </c>
      <c r="E35" s="311"/>
      <c r="F35" s="311"/>
      <c r="G35" s="311"/>
      <c r="H35" s="311"/>
      <c r="I35" s="311"/>
      <c r="J35" s="311"/>
      <c r="K35" s="312"/>
      <c r="L35" s="114"/>
      <c r="M35" s="114"/>
      <c r="N35" s="114"/>
      <c r="O35" s="114"/>
      <c r="P35" s="114"/>
      <c r="Q35" s="114"/>
      <c r="R35" s="114"/>
      <c r="S35" s="114"/>
    </row>
    <row r="36" spans="2:19" ht="35.25" customHeight="1" x14ac:dyDescent="0.25">
      <c r="B36" s="47" t="s">
        <v>67</v>
      </c>
      <c r="C36" s="48" t="s">
        <v>68</v>
      </c>
      <c r="D36" s="305" t="s">
        <v>479</v>
      </c>
      <c r="E36" s="305"/>
      <c r="F36" s="305"/>
      <c r="G36" s="305"/>
      <c r="H36" s="305"/>
      <c r="I36" s="305"/>
      <c r="J36" s="305"/>
      <c r="K36" s="305"/>
      <c r="L36" s="114"/>
      <c r="M36" s="114"/>
      <c r="N36" s="114"/>
      <c r="O36" s="114"/>
      <c r="P36" s="114"/>
      <c r="Q36" s="114"/>
      <c r="R36" s="114"/>
      <c r="S36" s="114"/>
    </row>
    <row r="37" spans="2:19" ht="12" customHeight="1" x14ac:dyDescent="0.25">
      <c r="L37" s="114"/>
      <c r="M37" s="114"/>
      <c r="N37" s="114"/>
      <c r="O37" s="114"/>
      <c r="P37" s="114"/>
      <c r="Q37" s="114"/>
      <c r="R37" s="114"/>
      <c r="S37" s="114"/>
    </row>
    <row r="39" spans="2:19" s="26" customFormat="1" ht="57.75" customHeight="1" x14ac:dyDescent="0.2">
      <c r="B39" s="289" t="s">
        <v>487</v>
      </c>
      <c r="C39" s="289"/>
      <c r="D39" s="289"/>
      <c r="E39" s="289"/>
      <c r="F39" s="289"/>
      <c r="G39" s="293" t="s">
        <v>4520</v>
      </c>
      <c r="H39" s="293"/>
      <c r="I39" s="293"/>
      <c r="J39" s="293"/>
      <c r="K39" s="293"/>
      <c r="M39" s="116" t="s">
        <v>4528</v>
      </c>
      <c r="N39" s="125" t="s">
        <v>4512</v>
      </c>
      <c r="O39" s="141">
        <f>G41*E41</f>
        <v>6000</v>
      </c>
      <c r="P39" s="142">
        <f>O39/(O39+O40)</f>
        <v>3.9215686274509803E-2</v>
      </c>
    </row>
    <row r="40" spans="2:19" s="59" customFormat="1" ht="34.5" customHeight="1" x14ac:dyDescent="0.2">
      <c r="B40" s="302" t="s">
        <v>11</v>
      </c>
      <c r="C40" s="302"/>
      <c r="D40" s="109" t="s">
        <v>4521</v>
      </c>
      <c r="E40" s="109" t="s">
        <v>2</v>
      </c>
      <c r="F40" s="110" t="s">
        <v>3</v>
      </c>
      <c r="G40" s="111" t="s">
        <v>4515</v>
      </c>
      <c r="H40" s="111" t="s">
        <v>4516</v>
      </c>
      <c r="I40" s="111" t="s">
        <v>4517</v>
      </c>
      <c r="J40" s="111" t="s">
        <v>4518</v>
      </c>
      <c r="K40" s="111" t="s">
        <v>4519</v>
      </c>
      <c r="M40" s="117">
        <f>G44*1000000/100000</f>
        <v>1.53</v>
      </c>
      <c r="N40" s="125" t="s">
        <v>4513</v>
      </c>
      <c r="O40" s="143">
        <f>G42*E42+G43*E43</f>
        <v>147000</v>
      </c>
      <c r="P40" s="142">
        <f>O40/(O39+O40)</f>
        <v>0.96078431372549022</v>
      </c>
    </row>
    <row r="41" spans="2:19" s="59" customFormat="1" ht="12.75" customHeight="1" x14ac:dyDescent="0.2">
      <c r="B41" s="125" t="s">
        <v>23</v>
      </c>
      <c r="C41" s="30" t="s">
        <v>6</v>
      </c>
      <c r="D41" s="28">
        <v>12</v>
      </c>
      <c r="E41" s="18">
        <v>30000</v>
      </c>
      <c r="F41" s="43" t="s">
        <v>24</v>
      </c>
      <c r="G41" s="40">
        <v>0.2</v>
      </c>
      <c r="H41" s="40">
        <v>0.2</v>
      </c>
      <c r="I41" s="40">
        <v>0.2</v>
      </c>
      <c r="J41" s="40">
        <v>0.2</v>
      </c>
      <c r="K41" s="40">
        <v>0.2</v>
      </c>
      <c r="M41" s="140"/>
    </row>
    <row r="42" spans="2:19" s="59" customFormat="1" ht="15" customHeight="1" x14ac:dyDescent="0.2">
      <c r="B42" s="125" t="s">
        <v>26</v>
      </c>
      <c r="C42" s="30" t="s">
        <v>27</v>
      </c>
      <c r="D42" s="28">
        <v>1</v>
      </c>
      <c r="E42" s="18">
        <v>110000</v>
      </c>
      <c r="F42" s="43" t="s">
        <v>28</v>
      </c>
      <c r="G42" s="40">
        <v>0.5</v>
      </c>
      <c r="H42" s="40">
        <v>0.5</v>
      </c>
      <c r="I42" s="40">
        <v>0.5</v>
      </c>
      <c r="J42" s="40">
        <v>0.5</v>
      </c>
      <c r="K42" s="40">
        <v>0.5</v>
      </c>
      <c r="M42" s="140"/>
    </row>
    <row r="43" spans="2:19" s="26" customFormat="1" ht="12.75" x14ac:dyDescent="0.2">
      <c r="B43" s="125" t="s">
        <v>31</v>
      </c>
      <c r="C43" s="30" t="s">
        <v>32</v>
      </c>
      <c r="D43" s="28">
        <v>4</v>
      </c>
      <c r="E43" s="18">
        <v>40000</v>
      </c>
      <c r="F43" s="43" t="s">
        <v>33</v>
      </c>
      <c r="G43" s="76">
        <v>2.2999999999999998</v>
      </c>
      <c r="H43" s="76">
        <v>2.2999999999999998</v>
      </c>
      <c r="I43" s="76">
        <v>2.2999999999999998</v>
      </c>
      <c r="J43" s="76">
        <v>2.2999999999999998</v>
      </c>
      <c r="K43" s="76">
        <v>2.2999999999999998</v>
      </c>
      <c r="M43" s="288"/>
      <c r="N43" s="288"/>
    </row>
    <row r="44" spans="2:19" s="26" customFormat="1" ht="12.75" x14ac:dyDescent="0.2">
      <c r="B44" s="20"/>
      <c r="C44" s="35"/>
      <c r="D44" s="13"/>
      <c r="E44" s="36"/>
      <c r="F44" s="41" t="s">
        <v>73</v>
      </c>
      <c r="G44" s="46">
        <f>(G41*$E41+G42*$E42+G43*$E43)/1000000</f>
        <v>0.153</v>
      </c>
      <c r="H44" s="46">
        <f t="shared" ref="H44:K44" si="2">(H41*$E41+H42*$E42+H43*$E43)/1000000</f>
        <v>0.153</v>
      </c>
      <c r="I44" s="46">
        <f t="shared" si="2"/>
        <v>0.153</v>
      </c>
      <c r="J44" s="46">
        <f t="shared" si="2"/>
        <v>0.153</v>
      </c>
      <c r="K44" s="46">
        <f t="shared" si="2"/>
        <v>0.153</v>
      </c>
      <c r="L44" s="37"/>
      <c r="M44" s="288"/>
      <c r="N44" s="288"/>
    </row>
    <row r="45" spans="2:19" x14ac:dyDescent="0.25">
      <c r="F45" s="41" t="s">
        <v>462</v>
      </c>
      <c r="G45" s="292">
        <f>SUM(G44:K44)*90</f>
        <v>68.849999999999994</v>
      </c>
      <c r="H45" s="293"/>
      <c r="I45" s="293"/>
      <c r="J45" s="293"/>
      <c r="K45" s="293"/>
    </row>
    <row r="46" spans="2:19" x14ac:dyDescent="0.25">
      <c r="B46" s="290" t="s">
        <v>490</v>
      </c>
      <c r="C46" s="290"/>
      <c r="D46" s="291"/>
      <c r="M46" s="287"/>
      <c r="N46" s="287"/>
      <c r="O46" s="287"/>
      <c r="P46" s="287"/>
      <c r="Q46" s="287"/>
      <c r="R46" s="287"/>
    </row>
    <row r="47" spans="2:19" ht="64.5" customHeight="1" x14ac:dyDescent="0.25">
      <c r="B47" s="47" t="s">
        <v>23</v>
      </c>
      <c r="C47" s="48" t="s">
        <v>6</v>
      </c>
      <c r="D47" s="305" t="s">
        <v>4635</v>
      </c>
      <c r="E47" s="305"/>
      <c r="F47" s="305"/>
      <c r="G47" s="305"/>
      <c r="H47" s="305"/>
      <c r="I47" s="305"/>
      <c r="J47" s="305"/>
      <c r="K47" s="305"/>
      <c r="L47" s="114"/>
      <c r="M47" s="114"/>
      <c r="N47" s="114"/>
      <c r="O47" s="114"/>
      <c r="P47" s="114"/>
      <c r="Q47" s="114"/>
      <c r="R47" s="114"/>
      <c r="S47" s="114"/>
    </row>
    <row r="48" spans="2:19" ht="41.25" customHeight="1" x14ac:dyDescent="0.25">
      <c r="B48" s="47" t="s">
        <v>26</v>
      </c>
      <c r="C48" s="48" t="s">
        <v>27</v>
      </c>
      <c r="D48" s="310" t="s">
        <v>484</v>
      </c>
      <c r="E48" s="311"/>
      <c r="F48" s="311"/>
      <c r="G48" s="311"/>
      <c r="H48" s="311"/>
      <c r="I48" s="311"/>
      <c r="J48" s="311"/>
      <c r="K48" s="312"/>
      <c r="L48" s="114"/>
      <c r="M48" s="114"/>
      <c r="N48" s="114"/>
      <c r="O48" s="114"/>
      <c r="P48" s="114"/>
      <c r="Q48" s="114"/>
      <c r="R48" s="114"/>
      <c r="S48" s="114"/>
    </row>
    <row r="49" spans="2:19" ht="30" customHeight="1" x14ac:dyDescent="0.25">
      <c r="B49" s="47" t="s">
        <v>31</v>
      </c>
      <c r="C49" s="48" t="s">
        <v>32</v>
      </c>
      <c r="D49" s="310" t="s">
        <v>519</v>
      </c>
      <c r="E49" s="311"/>
      <c r="F49" s="311"/>
      <c r="G49" s="311"/>
      <c r="H49" s="311"/>
      <c r="I49" s="311"/>
      <c r="J49" s="311"/>
      <c r="K49" s="312"/>
      <c r="L49" s="114"/>
      <c r="M49" s="114"/>
      <c r="N49" s="114"/>
      <c r="O49" s="114"/>
      <c r="P49" s="114"/>
      <c r="Q49" s="114"/>
      <c r="R49" s="114"/>
      <c r="S49" s="114"/>
    </row>
    <row r="51" spans="2:19" x14ac:dyDescent="0.25">
      <c r="B51" s="308" t="s">
        <v>465</v>
      </c>
      <c r="C51" s="308"/>
      <c r="D51" s="308"/>
      <c r="E51" s="308"/>
      <c r="F51" s="308"/>
      <c r="G51" s="308"/>
      <c r="H51" s="308"/>
      <c r="I51" s="308"/>
      <c r="J51" s="308"/>
      <c r="K51" s="308"/>
      <c r="L51" s="122"/>
      <c r="M51" s="122"/>
      <c r="N51" s="122"/>
      <c r="O51" s="122"/>
      <c r="P51" s="122"/>
      <c r="Q51" s="122"/>
      <c r="R51" s="122"/>
      <c r="S51" s="122"/>
    </row>
    <row r="52" spans="2:19" ht="81" customHeight="1" x14ac:dyDescent="0.25">
      <c r="B52" s="58">
        <v>1</v>
      </c>
      <c r="C52" s="309" t="s">
        <v>466</v>
      </c>
      <c r="D52" s="309"/>
      <c r="E52" s="309"/>
      <c r="F52" s="309"/>
      <c r="G52" s="309"/>
      <c r="H52" s="309"/>
      <c r="I52" s="309"/>
      <c r="J52" s="309"/>
      <c r="K52" s="309"/>
      <c r="L52" s="123"/>
      <c r="M52" s="123"/>
      <c r="N52" s="123"/>
      <c r="O52" s="123"/>
      <c r="P52" s="123"/>
      <c r="Q52" s="123"/>
      <c r="R52" s="123"/>
      <c r="S52" s="123"/>
    </row>
    <row r="53" spans="2:19" x14ac:dyDescent="0.25">
      <c r="B53" s="58">
        <v>2</v>
      </c>
      <c r="C53" s="306" t="s">
        <v>74</v>
      </c>
      <c r="D53" s="306"/>
      <c r="E53" s="306"/>
      <c r="F53" s="306"/>
      <c r="G53" s="306"/>
      <c r="H53" s="306"/>
      <c r="I53" s="306"/>
      <c r="J53" s="306"/>
      <c r="K53" s="306"/>
      <c r="L53" s="124"/>
      <c r="M53" s="124"/>
      <c r="N53" s="124"/>
      <c r="O53" s="124"/>
      <c r="P53" s="124"/>
      <c r="Q53" s="124"/>
      <c r="R53" s="124"/>
      <c r="S53" s="124"/>
    </row>
    <row r="54" spans="2:19" x14ac:dyDescent="0.25">
      <c r="B54" s="58">
        <v>3</v>
      </c>
      <c r="C54" s="306" t="s">
        <v>75</v>
      </c>
      <c r="D54" s="306"/>
      <c r="E54" s="306"/>
      <c r="F54" s="306"/>
      <c r="G54" s="306"/>
      <c r="H54" s="306"/>
      <c r="I54" s="306"/>
      <c r="J54" s="306"/>
      <c r="K54" s="306"/>
      <c r="L54" s="124"/>
      <c r="M54" s="124"/>
      <c r="N54" s="124"/>
      <c r="O54" s="124"/>
      <c r="P54" s="124"/>
      <c r="Q54" s="124"/>
      <c r="R54" s="124"/>
      <c r="S54" s="124"/>
    </row>
  </sheetData>
  <sheetProtection password="E221" sheet="1" objects="1" scenarios="1"/>
  <mergeCells count="41">
    <mergeCell ref="C52:K52"/>
    <mergeCell ref="C53:K53"/>
    <mergeCell ref="C54:K54"/>
    <mergeCell ref="B40:C40"/>
    <mergeCell ref="D48:K48"/>
    <mergeCell ref="D49:K49"/>
    <mergeCell ref="G45:K45"/>
    <mergeCell ref="B46:D46"/>
    <mergeCell ref="M46:R46"/>
    <mergeCell ref="D47:K47"/>
    <mergeCell ref="B51:K51"/>
    <mergeCell ref="M30:R30"/>
    <mergeCell ref="D31:K31"/>
    <mergeCell ref="D36:K36"/>
    <mergeCell ref="D32:K32"/>
    <mergeCell ref="M43:N44"/>
    <mergeCell ref="C19:K19"/>
    <mergeCell ref="B39:F39"/>
    <mergeCell ref="G39:K39"/>
    <mergeCell ref="B20:F20"/>
    <mergeCell ref="G20:K20"/>
    <mergeCell ref="B21:C21"/>
    <mergeCell ref="D34:K34"/>
    <mergeCell ref="D35:K35"/>
    <mergeCell ref="B30:D30"/>
    <mergeCell ref="M12:R12"/>
    <mergeCell ref="D15:K15"/>
    <mergeCell ref="D16:K16"/>
    <mergeCell ref="D33:K33"/>
    <mergeCell ref="B2:F2"/>
    <mergeCell ref="G2:K2"/>
    <mergeCell ref="B3:C3"/>
    <mergeCell ref="G11:K11"/>
    <mergeCell ref="B12:D12"/>
    <mergeCell ref="M22:N23"/>
    <mergeCell ref="M27:N28"/>
    <mergeCell ref="G29:K29"/>
    <mergeCell ref="D13:K13"/>
    <mergeCell ref="D14:K14"/>
    <mergeCell ref="D17:K17"/>
    <mergeCell ref="D18:K1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1283"/>
  </sheetPr>
  <dimension ref="B1:S66"/>
  <sheetViews>
    <sheetView showGridLines="0" tabSelected="1" zoomScale="80" zoomScaleNormal="80" workbookViewId="0"/>
  </sheetViews>
  <sheetFormatPr defaultRowHeight="15" x14ac:dyDescent="0.25"/>
  <cols>
    <col min="1" max="1" width="1.85546875" customWidth="1"/>
    <col min="2" max="2" width="3.85546875" style="34" customWidth="1"/>
    <col min="3" max="3" width="29.28515625" style="127"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9" x14ac:dyDescent="0.25">
      <c r="C1" s="132"/>
    </row>
    <row r="2" spans="2:19" s="26" customFormat="1" ht="48.75" customHeight="1" x14ac:dyDescent="0.2">
      <c r="B2" s="289" t="s">
        <v>491</v>
      </c>
      <c r="C2" s="289"/>
      <c r="D2" s="289"/>
      <c r="E2" s="289"/>
      <c r="F2" s="289"/>
      <c r="G2" s="298" t="s">
        <v>4520</v>
      </c>
      <c r="H2" s="298"/>
      <c r="I2" s="298"/>
      <c r="J2" s="298"/>
      <c r="K2" s="298"/>
      <c r="M2" s="116" t="s">
        <v>4526</v>
      </c>
      <c r="N2" s="125" t="s">
        <v>4512</v>
      </c>
      <c r="O2" s="141">
        <f>G4*E4+G5*E5</f>
        <v>14800000</v>
      </c>
      <c r="P2" s="142">
        <f>O2/(O2+O3)</f>
        <v>0.95938806599034132</v>
      </c>
    </row>
    <row r="3" spans="2:19" s="59" customFormat="1" ht="34.5" customHeight="1" x14ac:dyDescent="0.2">
      <c r="B3" s="300" t="s">
        <v>11</v>
      </c>
      <c r="C3" s="301"/>
      <c r="D3" s="129" t="s">
        <v>4521</v>
      </c>
      <c r="E3" s="129" t="s">
        <v>2</v>
      </c>
      <c r="F3" s="130" t="s">
        <v>3</v>
      </c>
      <c r="G3" s="131" t="s">
        <v>4515</v>
      </c>
      <c r="H3" s="131" t="s">
        <v>4516</v>
      </c>
      <c r="I3" s="131" t="s">
        <v>4517</v>
      </c>
      <c r="J3" s="131" t="s">
        <v>4518</v>
      </c>
      <c r="K3" s="131" t="s">
        <v>4519</v>
      </c>
      <c r="M3" s="117">
        <f>G12*1000000/250000</f>
        <v>61.706000000000003</v>
      </c>
      <c r="N3" s="125" t="s">
        <v>4513</v>
      </c>
      <c r="O3" s="143">
        <f>G6*E6+G7*E7+G8*E8+G9*E9+G10*E10+G11*E11</f>
        <v>626500</v>
      </c>
      <c r="P3" s="142">
        <f>O3/(O2+O3)</f>
        <v>4.0611934009658707E-2</v>
      </c>
    </row>
    <row r="4" spans="2:19" s="26" customFormat="1" ht="12.95" customHeight="1" x14ac:dyDescent="0.2">
      <c r="B4" s="125" t="s">
        <v>16</v>
      </c>
      <c r="C4" s="30" t="s">
        <v>0</v>
      </c>
      <c r="D4" s="28">
        <v>40</v>
      </c>
      <c r="E4" s="27">
        <v>700000</v>
      </c>
      <c r="F4" s="42" t="s">
        <v>4</v>
      </c>
      <c r="G4" s="40">
        <v>20</v>
      </c>
      <c r="H4" s="40">
        <v>20</v>
      </c>
      <c r="I4" s="40">
        <v>20</v>
      </c>
      <c r="J4" s="40">
        <v>20</v>
      </c>
      <c r="K4" s="40">
        <v>20</v>
      </c>
    </row>
    <row r="5" spans="2:19" s="26" customFormat="1" ht="12.95" customHeight="1" x14ac:dyDescent="0.2">
      <c r="B5" s="125" t="s">
        <v>20</v>
      </c>
      <c r="C5" s="30" t="s">
        <v>5</v>
      </c>
      <c r="D5" s="28">
        <v>65</v>
      </c>
      <c r="E5" s="27">
        <v>2000000</v>
      </c>
      <c r="F5" s="42" t="s">
        <v>9</v>
      </c>
      <c r="G5" s="40">
        <v>0.4</v>
      </c>
      <c r="H5" s="40">
        <v>0.4</v>
      </c>
      <c r="I5" s="40">
        <v>0.4</v>
      </c>
      <c r="J5" s="40">
        <v>0.4</v>
      </c>
      <c r="K5" s="40">
        <v>0.4</v>
      </c>
      <c r="M5" s="118"/>
      <c r="N5" s="126"/>
    </row>
    <row r="6" spans="2:19" s="26" customFormat="1" ht="12.95" customHeight="1" x14ac:dyDescent="0.2">
      <c r="B6" s="125" t="s">
        <v>26</v>
      </c>
      <c r="C6" s="30" t="s">
        <v>27</v>
      </c>
      <c r="D6" s="28">
        <v>1</v>
      </c>
      <c r="E6" s="18">
        <v>110000</v>
      </c>
      <c r="F6" s="43" t="s">
        <v>28</v>
      </c>
      <c r="G6" s="68">
        <v>1.25</v>
      </c>
      <c r="H6" s="68">
        <v>1.25</v>
      </c>
      <c r="I6" s="68">
        <v>1.25</v>
      </c>
      <c r="J6" s="68">
        <v>1.25</v>
      </c>
      <c r="K6" s="68">
        <v>1.25</v>
      </c>
      <c r="M6" s="118"/>
      <c r="N6" s="126"/>
    </row>
    <row r="7" spans="2:19" s="26" customFormat="1" ht="12.95" customHeight="1" x14ac:dyDescent="0.2">
      <c r="B7" s="125" t="s">
        <v>31</v>
      </c>
      <c r="C7" s="30" t="s">
        <v>32</v>
      </c>
      <c r="D7" s="28">
        <v>4</v>
      </c>
      <c r="E7" s="18">
        <v>40000</v>
      </c>
      <c r="F7" s="43" t="s">
        <v>33</v>
      </c>
      <c r="G7" s="75">
        <v>5</v>
      </c>
      <c r="H7" s="75">
        <v>5</v>
      </c>
      <c r="I7" s="75">
        <v>5</v>
      </c>
      <c r="J7" s="75">
        <v>5</v>
      </c>
      <c r="K7" s="75">
        <v>5</v>
      </c>
      <c r="M7" s="126"/>
      <c r="N7" s="126"/>
    </row>
    <row r="8" spans="2:19" s="26" customFormat="1" ht="12.95" customHeight="1" x14ac:dyDescent="0.2">
      <c r="B8" s="125" t="s">
        <v>34</v>
      </c>
      <c r="C8" s="30" t="s">
        <v>494</v>
      </c>
      <c r="D8" s="28">
        <v>5</v>
      </c>
      <c r="E8" s="61">
        <v>34000</v>
      </c>
      <c r="F8" s="69" t="s">
        <v>36</v>
      </c>
      <c r="G8" s="40">
        <v>1</v>
      </c>
      <c r="H8" s="40">
        <v>1</v>
      </c>
      <c r="I8" s="40">
        <v>1</v>
      </c>
      <c r="J8" s="40">
        <v>1</v>
      </c>
      <c r="K8" s="40">
        <v>1</v>
      </c>
      <c r="M8" s="126"/>
      <c r="N8" s="126"/>
    </row>
    <row r="9" spans="2:19" s="26" customFormat="1" ht="12.75" customHeight="1" x14ac:dyDescent="0.2">
      <c r="B9" s="125" t="s">
        <v>40</v>
      </c>
      <c r="C9" s="30" t="s">
        <v>41</v>
      </c>
      <c r="D9" s="28">
        <v>5</v>
      </c>
      <c r="E9" s="62">
        <v>100000</v>
      </c>
      <c r="F9" s="69" t="s">
        <v>42</v>
      </c>
      <c r="G9" s="75">
        <v>1</v>
      </c>
      <c r="H9" s="75">
        <v>1</v>
      </c>
      <c r="I9" s="75">
        <v>1</v>
      </c>
      <c r="J9" s="75">
        <v>1</v>
      </c>
      <c r="K9" s="75">
        <v>1</v>
      </c>
      <c r="M9" s="126"/>
      <c r="N9" s="126"/>
    </row>
    <row r="10" spans="2:19" s="26" customFormat="1" ht="12.95" customHeight="1" x14ac:dyDescent="0.2">
      <c r="B10" s="125" t="s">
        <v>45</v>
      </c>
      <c r="C10" s="70" t="s">
        <v>4531</v>
      </c>
      <c r="D10" s="63">
        <v>2</v>
      </c>
      <c r="E10" s="72">
        <v>100000</v>
      </c>
      <c r="F10" s="71" t="s">
        <v>4532</v>
      </c>
      <c r="G10" s="40">
        <v>1.25</v>
      </c>
      <c r="H10" s="40">
        <v>1.25</v>
      </c>
      <c r="I10" s="40">
        <v>1.25</v>
      </c>
      <c r="J10" s="40">
        <v>1.25</v>
      </c>
      <c r="K10" s="40">
        <v>1.25</v>
      </c>
      <c r="M10" s="128"/>
      <c r="N10" s="128"/>
    </row>
    <row r="11" spans="2:19" s="26" customFormat="1" ht="12.95" customHeight="1" x14ac:dyDescent="0.2">
      <c r="B11" s="125" t="s">
        <v>52</v>
      </c>
      <c r="C11" s="70" t="s">
        <v>495</v>
      </c>
      <c r="D11" s="63">
        <v>30</v>
      </c>
      <c r="E11" s="72">
        <v>30000</v>
      </c>
      <c r="F11" s="71" t="s">
        <v>54</v>
      </c>
      <c r="G11" s="40">
        <v>1</v>
      </c>
      <c r="H11" s="40">
        <v>1</v>
      </c>
      <c r="I11" s="40">
        <v>1</v>
      </c>
      <c r="J11" s="40">
        <v>1</v>
      </c>
      <c r="K11" s="40">
        <v>1</v>
      </c>
      <c r="M11" s="128"/>
      <c r="N11" s="128"/>
    </row>
    <row r="12" spans="2:19" s="26" customFormat="1" ht="12.75" customHeight="1" x14ac:dyDescent="0.2">
      <c r="B12" s="20"/>
      <c r="C12" s="35"/>
      <c r="D12" s="13"/>
      <c r="E12" s="36"/>
      <c r="F12" s="41" t="s">
        <v>73</v>
      </c>
      <c r="G12" s="46">
        <f>(G4*$E4+G5*$E5+G6*$E6+G7*$E7+G8*$E8+G9*$E9+G10*$E10+G11*$E11)/1000000</f>
        <v>15.426500000000001</v>
      </c>
      <c r="H12" s="46">
        <f t="shared" ref="H12:K12" si="0">(H4*$E4+H5*$E5+H6*$E6+H7*$E7+H8*$E8+H9*$E9+H10*$E10+H11*$E11)/1000000</f>
        <v>15.426500000000001</v>
      </c>
      <c r="I12" s="46">
        <f t="shared" si="0"/>
        <v>15.426500000000001</v>
      </c>
      <c r="J12" s="46">
        <f t="shared" si="0"/>
        <v>15.426500000000001</v>
      </c>
      <c r="K12" s="46">
        <f t="shared" si="0"/>
        <v>15.426500000000001</v>
      </c>
      <c r="L12" s="37">
        <f>(L4*$E4+L5*$E5+L6*$E6+L7*$E7+L11*$E11)/1000000</f>
        <v>0</v>
      </c>
      <c r="M12" s="128"/>
      <c r="N12" s="128"/>
    </row>
    <row r="13" spans="2:19" x14ac:dyDescent="0.25">
      <c r="F13" s="41" t="s">
        <v>4514</v>
      </c>
      <c r="G13" s="299">
        <f>SUM(G12:K12)*50</f>
        <v>3856.6250000000005</v>
      </c>
      <c r="H13" s="299"/>
      <c r="I13" s="299"/>
      <c r="J13" s="299"/>
      <c r="K13" s="299"/>
    </row>
    <row r="14" spans="2:19" x14ac:dyDescent="0.25">
      <c r="B14" s="290" t="s">
        <v>496</v>
      </c>
      <c r="C14" s="290"/>
      <c r="D14" s="291"/>
      <c r="M14" s="287"/>
      <c r="N14" s="287"/>
      <c r="O14" s="287"/>
      <c r="P14" s="287"/>
      <c r="Q14" s="287"/>
      <c r="R14" s="287"/>
    </row>
    <row r="15" spans="2:19" ht="36" customHeight="1" x14ac:dyDescent="0.25">
      <c r="B15" s="47" t="s">
        <v>16</v>
      </c>
      <c r="C15" s="48" t="s">
        <v>0</v>
      </c>
      <c r="D15" s="305" t="s">
        <v>473</v>
      </c>
      <c r="E15" s="305"/>
      <c r="F15" s="305"/>
      <c r="G15" s="305"/>
      <c r="H15" s="305"/>
      <c r="I15" s="305"/>
      <c r="J15" s="305"/>
      <c r="K15" s="305"/>
      <c r="L15" s="114"/>
      <c r="M15" s="114"/>
      <c r="N15" s="114"/>
      <c r="O15" s="114"/>
      <c r="P15" s="114"/>
      <c r="Q15" s="114"/>
      <c r="R15" s="114"/>
      <c r="S15" s="114"/>
    </row>
    <row r="16" spans="2:19" ht="51.75" customHeight="1" x14ac:dyDescent="0.25">
      <c r="B16" s="47" t="s">
        <v>20</v>
      </c>
      <c r="C16" s="48" t="s">
        <v>5</v>
      </c>
      <c r="D16" s="305" t="s">
        <v>464</v>
      </c>
      <c r="E16" s="305"/>
      <c r="F16" s="305"/>
      <c r="G16" s="305"/>
      <c r="H16" s="305"/>
      <c r="I16" s="305"/>
      <c r="J16" s="305"/>
      <c r="K16" s="305"/>
      <c r="L16" s="114"/>
      <c r="M16" s="114"/>
      <c r="N16" s="114"/>
      <c r="O16" s="114"/>
      <c r="P16" s="114"/>
      <c r="Q16" s="114"/>
      <c r="R16" s="114"/>
      <c r="S16" s="114"/>
    </row>
    <row r="17" spans="2:19" ht="33.75" customHeight="1" x14ac:dyDescent="0.25">
      <c r="B17" s="47" t="s">
        <v>26</v>
      </c>
      <c r="C17" s="48" t="s">
        <v>27</v>
      </c>
      <c r="D17" s="310" t="s">
        <v>482</v>
      </c>
      <c r="E17" s="311"/>
      <c r="F17" s="311"/>
      <c r="G17" s="311"/>
      <c r="H17" s="311"/>
      <c r="I17" s="311"/>
      <c r="J17" s="311"/>
      <c r="K17" s="312"/>
      <c r="L17" s="114"/>
      <c r="M17" s="114"/>
      <c r="N17" s="114"/>
      <c r="O17" s="114"/>
      <c r="P17" s="114"/>
      <c r="Q17" s="114"/>
      <c r="R17" s="114"/>
      <c r="S17" s="114"/>
    </row>
    <row r="18" spans="2:19" ht="33.75" customHeight="1" x14ac:dyDescent="0.25">
      <c r="B18" s="47" t="s">
        <v>31</v>
      </c>
      <c r="C18" s="48" t="s">
        <v>32</v>
      </c>
      <c r="D18" s="310" t="s">
        <v>512</v>
      </c>
      <c r="E18" s="311"/>
      <c r="F18" s="311"/>
      <c r="G18" s="311"/>
      <c r="H18" s="311"/>
      <c r="I18" s="311"/>
      <c r="J18" s="311"/>
      <c r="K18" s="312"/>
      <c r="L18" s="114"/>
      <c r="M18" s="114"/>
      <c r="N18" s="114"/>
      <c r="O18" s="114"/>
      <c r="P18" s="114"/>
      <c r="Q18" s="114"/>
      <c r="R18" s="114"/>
      <c r="S18" s="114"/>
    </row>
    <row r="19" spans="2:19" ht="33.75" customHeight="1" x14ac:dyDescent="0.25">
      <c r="B19" s="47" t="s">
        <v>34</v>
      </c>
      <c r="C19" s="48" t="s">
        <v>494</v>
      </c>
      <c r="D19" s="310" t="s">
        <v>513</v>
      </c>
      <c r="E19" s="311"/>
      <c r="F19" s="311"/>
      <c r="G19" s="311"/>
      <c r="H19" s="311"/>
      <c r="I19" s="311"/>
      <c r="J19" s="311"/>
      <c r="K19" s="312"/>
      <c r="L19" s="114"/>
      <c r="M19" s="114"/>
      <c r="N19" s="114"/>
      <c r="O19" s="114"/>
      <c r="P19" s="114"/>
      <c r="Q19" s="114"/>
      <c r="R19" s="114"/>
      <c r="S19" s="114"/>
    </row>
    <row r="20" spans="2:19" ht="33.75" customHeight="1" x14ac:dyDescent="0.25">
      <c r="B20" s="47" t="s">
        <v>40</v>
      </c>
      <c r="C20" s="48" t="s">
        <v>41</v>
      </c>
      <c r="D20" s="310" t="s">
        <v>514</v>
      </c>
      <c r="E20" s="311"/>
      <c r="F20" s="311"/>
      <c r="G20" s="311"/>
      <c r="H20" s="311"/>
      <c r="I20" s="311"/>
      <c r="J20" s="311"/>
      <c r="K20" s="312"/>
      <c r="L20" s="114"/>
      <c r="M20" s="114"/>
      <c r="N20" s="114"/>
      <c r="O20" s="114"/>
      <c r="P20" s="114"/>
      <c r="Q20" s="114"/>
      <c r="R20" s="114"/>
      <c r="S20" s="114"/>
    </row>
    <row r="21" spans="2:19" ht="35.25" customHeight="1" x14ac:dyDescent="0.25">
      <c r="B21" s="47" t="s">
        <v>45</v>
      </c>
      <c r="C21" s="48" t="s">
        <v>4531</v>
      </c>
      <c r="D21" s="310" t="s">
        <v>4533</v>
      </c>
      <c r="E21" s="311"/>
      <c r="F21" s="311"/>
      <c r="G21" s="311"/>
      <c r="H21" s="311"/>
      <c r="I21" s="311"/>
      <c r="J21" s="311"/>
      <c r="K21" s="312"/>
      <c r="L21" s="114"/>
      <c r="M21" s="114"/>
      <c r="N21" s="114"/>
      <c r="O21" s="114"/>
      <c r="P21" s="114"/>
      <c r="Q21" s="114"/>
      <c r="R21" s="114"/>
      <c r="S21" s="114"/>
    </row>
    <row r="22" spans="2:19" ht="24.75" customHeight="1" x14ac:dyDescent="0.25">
      <c r="B22" s="47" t="s">
        <v>52</v>
      </c>
      <c r="C22" s="48" t="s">
        <v>495</v>
      </c>
      <c r="D22" s="313" t="s">
        <v>515</v>
      </c>
      <c r="E22" s="314"/>
      <c r="F22" s="314"/>
      <c r="G22" s="314"/>
      <c r="H22" s="314"/>
      <c r="I22" s="314"/>
      <c r="J22" s="314"/>
      <c r="K22" s="315"/>
      <c r="L22" s="115"/>
      <c r="M22" s="115"/>
      <c r="N22" s="115"/>
      <c r="O22" s="115"/>
      <c r="P22" s="115"/>
      <c r="Q22" s="115"/>
      <c r="R22" s="115"/>
      <c r="S22" s="115"/>
    </row>
    <row r="23" spans="2:19" x14ac:dyDescent="0.25">
      <c r="C23" s="303"/>
      <c r="D23" s="303"/>
      <c r="E23" s="303"/>
      <c r="F23" s="303"/>
      <c r="G23" s="303"/>
      <c r="H23" s="303"/>
      <c r="I23" s="303"/>
      <c r="J23" s="303"/>
      <c r="K23" s="303"/>
    </row>
    <row r="24" spans="2:19" s="26" customFormat="1" ht="58.5" customHeight="1" x14ac:dyDescent="0.2">
      <c r="B24" s="289" t="s">
        <v>492</v>
      </c>
      <c r="C24" s="289"/>
      <c r="D24" s="289"/>
      <c r="E24" s="289"/>
      <c r="F24" s="289"/>
      <c r="G24" s="293" t="s">
        <v>4520</v>
      </c>
      <c r="H24" s="293"/>
      <c r="I24" s="293"/>
      <c r="J24" s="293"/>
      <c r="K24" s="293"/>
      <c r="M24" s="116" t="s">
        <v>4527</v>
      </c>
      <c r="N24" s="125" t="s">
        <v>4512</v>
      </c>
      <c r="O24" s="141">
        <f>G26*E26+G27*E27</f>
        <v>7200000</v>
      </c>
      <c r="P24" s="142">
        <f>O24/(O24+O25)</f>
        <v>0.95038213281590311</v>
      </c>
    </row>
    <row r="25" spans="2:19" s="59" customFormat="1" ht="34.5" customHeight="1" x14ac:dyDescent="0.2">
      <c r="B25" s="302" t="s">
        <v>11</v>
      </c>
      <c r="C25" s="302"/>
      <c r="D25" s="129" t="s">
        <v>4521</v>
      </c>
      <c r="E25" s="129" t="s">
        <v>2</v>
      </c>
      <c r="F25" s="130" t="s">
        <v>3</v>
      </c>
      <c r="G25" s="131" t="s">
        <v>4515</v>
      </c>
      <c r="H25" s="131" t="s">
        <v>4516</v>
      </c>
      <c r="I25" s="131" t="s">
        <v>4517</v>
      </c>
      <c r="J25" s="131" t="s">
        <v>4518</v>
      </c>
      <c r="K25" s="131" t="s">
        <v>4519</v>
      </c>
      <c r="M25" s="117">
        <f>G34*1000000/150000</f>
        <v>50.506</v>
      </c>
      <c r="N25" s="125" t="s">
        <v>4513</v>
      </c>
      <c r="O25" s="143">
        <f>G28*E28+G29*E29+G30*E30+G31*E31+G32*E32+G33*E33</f>
        <v>375900</v>
      </c>
      <c r="P25" s="142">
        <f>O25/(O24+O25)</f>
        <v>4.9617867184096942E-2</v>
      </c>
    </row>
    <row r="26" spans="2:19" s="26" customFormat="1" ht="12.95" customHeight="1" x14ac:dyDescent="0.2">
      <c r="B26" s="125" t="s">
        <v>16</v>
      </c>
      <c r="C26" s="30" t="s">
        <v>0</v>
      </c>
      <c r="D26" s="28">
        <v>40</v>
      </c>
      <c r="E26" s="27">
        <v>700000</v>
      </c>
      <c r="F26" s="42" t="s">
        <v>4</v>
      </c>
      <c r="G26" s="40">
        <v>10</v>
      </c>
      <c r="H26" s="40">
        <v>10</v>
      </c>
      <c r="I26" s="40">
        <v>10</v>
      </c>
      <c r="J26" s="40">
        <v>10</v>
      </c>
      <c r="K26" s="40">
        <v>10</v>
      </c>
      <c r="M26" s="304"/>
      <c r="N26" s="304"/>
    </row>
    <row r="27" spans="2:19" s="26" customFormat="1" ht="12.95" customHeight="1" x14ac:dyDescent="0.2">
      <c r="B27" s="125" t="s">
        <v>20</v>
      </c>
      <c r="C27" s="30" t="s">
        <v>5</v>
      </c>
      <c r="D27" s="28">
        <v>65</v>
      </c>
      <c r="E27" s="27">
        <v>2000000</v>
      </c>
      <c r="F27" s="42" t="s">
        <v>9</v>
      </c>
      <c r="G27" s="40">
        <v>0.1</v>
      </c>
      <c r="H27" s="40">
        <v>0.1</v>
      </c>
      <c r="I27" s="40">
        <v>0.1</v>
      </c>
      <c r="J27" s="40">
        <v>0.1</v>
      </c>
      <c r="K27" s="40">
        <v>0.1</v>
      </c>
      <c r="M27" s="304"/>
      <c r="N27" s="304"/>
    </row>
    <row r="28" spans="2:19" s="26" customFormat="1" ht="12.95" customHeight="1" x14ac:dyDescent="0.2">
      <c r="B28" s="125" t="s">
        <v>26</v>
      </c>
      <c r="C28" s="30" t="s">
        <v>27</v>
      </c>
      <c r="D28" s="28">
        <v>1</v>
      </c>
      <c r="E28" s="18">
        <v>110000</v>
      </c>
      <c r="F28" s="43" t="s">
        <v>28</v>
      </c>
      <c r="G28" s="40">
        <v>0.75</v>
      </c>
      <c r="H28" s="40">
        <v>0.75</v>
      </c>
      <c r="I28" s="40">
        <v>0.75</v>
      </c>
      <c r="J28" s="40">
        <v>0.75</v>
      </c>
      <c r="K28" s="40">
        <v>0.75</v>
      </c>
      <c r="M28" s="126"/>
      <c r="N28" s="126"/>
    </row>
    <row r="29" spans="2:19" s="26" customFormat="1" ht="12.95" customHeight="1" x14ac:dyDescent="0.2">
      <c r="B29" s="125" t="s">
        <v>31</v>
      </c>
      <c r="C29" s="30" t="s">
        <v>32</v>
      </c>
      <c r="D29" s="28">
        <v>4</v>
      </c>
      <c r="E29" s="18">
        <v>40000</v>
      </c>
      <c r="F29" s="43" t="s">
        <v>33</v>
      </c>
      <c r="G29" s="76">
        <v>2.7</v>
      </c>
      <c r="H29" s="76">
        <v>2.7</v>
      </c>
      <c r="I29" s="76">
        <v>2.7</v>
      </c>
      <c r="J29" s="76">
        <v>2.7</v>
      </c>
      <c r="K29" s="76">
        <v>2.7</v>
      </c>
      <c r="M29" s="126"/>
      <c r="N29" s="126"/>
    </row>
    <row r="30" spans="2:19" s="26" customFormat="1" ht="12.95" customHeight="1" x14ac:dyDescent="0.2">
      <c r="B30" s="125" t="s">
        <v>34</v>
      </c>
      <c r="C30" s="30" t="s">
        <v>494</v>
      </c>
      <c r="D30" s="28">
        <v>5</v>
      </c>
      <c r="E30" s="61">
        <v>34000</v>
      </c>
      <c r="F30" s="69" t="s">
        <v>36</v>
      </c>
      <c r="G30" s="40">
        <v>0.6</v>
      </c>
      <c r="H30" s="40">
        <v>0.6</v>
      </c>
      <c r="I30" s="40">
        <v>0.6</v>
      </c>
      <c r="J30" s="40">
        <v>0.6</v>
      </c>
      <c r="K30" s="40">
        <v>0.6</v>
      </c>
      <c r="M30" s="126"/>
      <c r="N30" s="126"/>
    </row>
    <row r="31" spans="2:19" s="26" customFormat="1" ht="12.95" customHeight="1" x14ac:dyDescent="0.2">
      <c r="B31" s="125" t="s">
        <v>40</v>
      </c>
      <c r="C31" s="30" t="s">
        <v>41</v>
      </c>
      <c r="D31" s="28">
        <v>5</v>
      </c>
      <c r="E31" s="62">
        <v>100000</v>
      </c>
      <c r="F31" s="69" t="s">
        <v>42</v>
      </c>
      <c r="G31" s="76">
        <v>0.6</v>
      </c>
      <c r="H31" s="76">
        <v>0.6</v>
      </c>
      <c r="I31" s="76">
        <v>0.6</v>
      </c>
      <c r="J31" s="76">
        <v>0.6</v>
      </c>
      <c r="K31" s="76">
        <v>0.6</v>
      </c>
      <c r="M31" s="126"/>
      <c r="N31" s="126"/>
    </row>
    <row r="32" spans="2:19" s="26" customFormat="1" ht="12.95" customHeight="1" x14ac:dyDescent="0.2">
      <c r="B32" s="125" t="s">
        <v>45</v>
      </c>
      <c r="C32" s="70" t="s">
        <v>4531</v>
      </c>
      <c r="D32" s="63">
        <v>2</v>
      </c>
      <c r="E32" s="72">
        <v>100000</v>
      </c>
      <c r="F32" s="71" t="s">
        <v>4532</v>
      </c>
      <c r="G32" s="125">
        <v>0.75</v>
      </c>
      <c r="H32" s="125">
        <v>0.75</v>
      </c>
      <c r="I32" s="125">
        <v>0.75</v>
      </c>
      <c r="J32" s="125">
        <v>0.75</v>
      </c>
      <c r="K32" s="125">
        <v>0.75</v>
      </c>
      <c r="M32" s="126"/>
      <c r="N32" s="126"/>
    </row>
    <row r="33" spans="2:19" s="26" customFormat="1" ht="12.95" customHeight="1" x14ac:dyDescent="0.2">
      <c r="B33" s="125" t="s">
        <v>52</v>
      </c>
      <c r="C33" s="70" t="s">
        <v>495</v>
      </c>
      <c r="D33" s="63">
        <v>30</v>
      </c>
      <c r="E33" s="72">
        <v>30000</v>
      </c>
      <c r="F33" s="71" t="s">
        <v>54</v>
      </c>
      <c r="G33" s="40">
        <v>1</v>
      </c>
      <c r="H33" s="40">
        <v>1</v>
      </c>
      <c r="I33" s="40">
        <v>1</v>
      </c>
      <c r="J33" s="40">
        <v>1</v>
      </c>
      <c r="K33" s="40">
        <v>1</v>
      </c>
      <c r="M33" s="294"/>
      <c r="N33" s="295"/>
    </row>
    <row r="34" spans="2:19" s="26" customFormat="1" ht="12.75" x14ac:dyDescent="0.2">
      <c r="B34" s="20"/>
      <c r="C34" s="35"/>
      <c r="D34" s="13"/>
      <c r="E34" s="36"/>
      <c r="F34" s="41" t="s">
        <v>73</v>
      </c>
      <c r="G34" s="46">
        <f>(G26*$E26+G27*$E27+G28*$E28+G29*$E29+G30*$E30+G31*$E31+G32*$E32+G33*$E33)/1000000</f>
        <v>7.5758999999999999</v>
      </c>
      <c r="H34" s="46">
        <f t="shared" ref="H34:K34" si="1">(H26*$E26+H27*$E27+H28*$E28+H29*$E29+H30*$E30+H31*$E31+H32*$E32+H33*$E33)/1000000</f>
        <v>7.5758999999999999</v>
      </c>
      <c r="I34" s="46">
        <f t="shared" si="1"/>
        <v>7.5758999999999999</v>
      </c>
      <c r="J34" s="46">
        <f t="shared" si="1"/>
        <v>7.5758999999999999</v>
      </c>
      <c r="K34" s="46">
        <f t="shared" si="1"/>
        <v>7.5758999999999999</v>
      </c>
      <c r="L34" s="77">
        <f t="shared" ref="L34" si="2">(L26*$E26+L27*$E27+L28*$E28+L29*$E29+L32*$E32+L33*$E33)/1000000</f>
        <v>0</v>
      </c>
      <c r="M34" s="295"/>
      <c r="N34" s="295"/>
    </row>
    <row r="35" spans="2:19" x14ac:dyDescent="0.25">
      <c r="F35" s="41" t="s">
        <v>427</v>
      </c>
      <c r="G35" s="292">
        <f>SUM(G34:K34)*151</f>
        <v>5719.8045000000002</v>
      </c>
      <c r="H35" s="293"/>
      <c r="I35" s="293"/>
      <c r="J35" s="293"/>
      <c r="K35" s="293"/>
    </row>
    <row r="36" spans="2:19" x14ac:dyDescent="0.25">
      <c r="B36" s="296" t="s">
        <v>497</v>
      </c>
      <c r="C36" s="296"/>
      <c r="D36" s="297"/>
      <c r="M36" s="287"/>
      <c r="N36" s="287"/>
      <c r="O36" s="287"/>
      <c r="P36" s="287"/>
      <c r="Q36" s="287"/>
      <c r="R36" s="287"/>
    </row>
    <row r="37" spans="2:19" ht="36" customHeight="1" x14ac:dyDescent="0.25">
      <c r="B37" s="47" t="s">
        <v>16</v>
      </c>
      <c r="C37" s="48" t="s">
        <v>0</v>
      </c>
      <c r="D37" s="305" t="s">
        <v>76</v>
      </c>
      <c r="E37" s="305"/>
      <c r="F37" s="305"/>
      <c r="G37" s="305"/>
      <c r="H37" s="305"/>
      <c r="I37" s="305"/>
      <c r="J37" s="305"/>
      <c r="K37" s="305"/>
      <c r="L37" s="114"/>
      <c r="M37" s="114"/>
      <c r="N37" s="114"/>
      <c r="O37" s="114"/>
      <c r="P37" s="114"/>
      <c r="Q37" s="114"/>
      <c r="R37" s="114"/>
      <c r="S37" s="114"/>
    </row>
    <row r="38" spans="2:19" ht="39.75" customHeight="1" x14ac:dyDescent="0.25">
      <c r="B38" s="47" t="s">
        <v>20</v>
      </c>
      <c r="C38" s="48" t="s">
        <v>5</v>
      </c>
      <c r="D38" s="305" t="s">
        <v>77</v>
      </c>
      <c r="E38" s="305"/>
      <c r="F38" s="305"/>
      <c r="G38" s="305"/>
      <c r="H38" s="305"/>
      <c r="I38" s="305"/>
      <c r="J38" s="305"/>
      <c r="K38" s="305"/>
      <c r="L38" s="114"/>
      <c r="M38" s="114"/>
      <c r="N38" s="114"/>
      <c r="O38" s="114"/>
      <c r="P38" s="114"/>
      <c r="Q38" s="114"/>
      <c r="R38" s="114"/>
      <c r="S38" s="114"/>
    </row>
    <row r="39" spans="2:19" ht="36" customHeight="1" x14ac:dyDescent="0.25">
      <c r="B39" s="47" t="s">
        <v>26</v>
      </c>
      <c r="C39" s="48" t="s">
        <v>27</v>
      </c>
      <c r="D39" s="310" t="s">
        <v>483</v>
      </c>
      <c r="E39" s="311"/>
      <c r="F39" s="311"/>
      <c r="G39" s="311"/>
      <c r="H39" s="311"/>
      <c r="I39" s="311"/>
      <c r="J39" s="311"/>
      <c r="K39" s="312"/>
      <c r="L39" s="114"/>
      <c r="M39" s="114"/>
      <c r="N39" s="114"/>
      <c r="O39" s="114"/>
      <c r="P39" s="114"/>
      <c r="Q39" s="114"/>
      <c r="R39" s="114"/>
      <c r="S39" s="114"/>
    </row>
    <row r="40" spans="2:19" ht="36" customHeight="1" x14ac:dyDescent="0.25">
      <c r="B40" s="47" t="s">
        <v>31</v>
      </c>
      <c r="C40" s="48" t="s">
        <v>32</v>
      </c>
      <c r="D40" s="310" t="s">
        <v>516</v>
      </c>
      <c r="E40" s="311"/>
      <c r="F40" s="311"/>
      <c r="G40" s="311"/>
      <c r="H40" s="311"/>
      <c r="I40" s="311"/>
      <c r="J40" s="311"/>
      <c r="K40" s="312"/>
      <c r="L40" s="114"/>
      <c r="M40" s="114"/>
      <c r="N40" s="114"/>
      <c r="O40" s="114"/>
      <c r="P40" s="114"/>
      <c r="Q40" s="114"/>
      <c r="R40" s="114"/>
      <c r="S40" s="114"/>
    </row>
    <row r="41" spans="2:19" ht="36" customHeight="1" x14ac:dyDescent="0.25">
      <c r="B41" s="47" t="s">
        <v>34</v>
      </c>
      <c r="C41" s="48" t="s">
        <v>494</v>
      </c>
      <c r="D41" s="310" t="s">
        <v>517</v>
      </c>
      <c r="E41" s="311"/>
      <c r="F41" s="311"/>
      <c r="G41" s="311"/>
      <c r="H41" s="311"/>
      <c r="I41" s="311"/>
      <c r="J41" s="311"/>
      <c r="K41" s="312"/>
      <c r="L41" s="114"/>
      <c r="M41" s="114"/>
      <c r="N41" s="114"/>
      <c r="O41" s="114"/>
      <c r="P41" s="114"/>
      <c r="Q41" s="114"/>
      <c r="R41" s="114"/>
      <c r="S41" s="114"/>
    </row>
    <row r="42" spans="2:19" ht="36" customHeight="1" x14ac:dyDescent="0.25">
      <c r="B42" s="47" t="s">
        <v>40</v>
      </c>
      <c r="C42" s="48" t="s">
        <v>41</v>
      </c>
      <c r="D42" s="310" t="s">
        <v>518</v>
      </c>
      <c r="E42" s="311"/>
      <c r="F42" s="311"/>
      <c r="G42" s="311"/>
      <c r="H42" s="311"/>
      <c r="I42" s="311"/>
      <c r="J42" s="311"/>
      <c r="K42" s="312"/>
      <c r="L42" s="114"/>
      <c r="M42" s="114"/>
      <c r="N42" s="114"/>
      <c r="O42" s="114"/>
      <c r="P42" s="114"/>
      <c r="Q42" s="114"/>
      <c r="R42" s="114"/>
      <c r="S42" s="114"/>
    </row>
    <row r="43" spans="2:19" ht="36" customHeight="1" x14ac:dyDescent="0.25">
      <c r="B43" s="47" t="s">
        <v>45</v>
      </c>
      <c r="C43" s="48" t="s">
        <v>4531</v>
      </c>
      <c r="D43" s="310" t="s">
        <v>4533</v>
      </c>
      <c r="E43" s="311"/>
      <c r="F43" s="311"/>
      <c r="G43" s="311"/>
      <c r="H43" s="311"/>
      <c r="I43" s="311"/>
      <c r="J43" s="311"/>
      <c r="K43" s="312"/>
      <c r="L43" s="114"/>
      <c r="M43" s="114"/>
      <c r="N43" s="114"/>
      <c r="O43" s="114"/>
      <c r="P43" s="114"/>
      <c r="Q43" s="114"/>
      <c r="R43" s="114"/>
      <c r="S43" s="114"/>
    </row>
    <row r="44" spans="2:19" ht="35.25" customHeight="1" x14ac:dyDescent="0.25">
      <c r="B44" s="47" t="s">
        <v>52</v>
      </c>
      <c r="C44" s="48" t="s">
        <v>495</v>
      </c>
      <c r="D44" s="310" t="s">
        <v>515</v>
      </c>
      <c r="E44" s="311"/>
      <c r="F44" s="311"/>
      <c r="G44" s="311"/>
      <c r="H44" s="311"/>
      <c r="I44" s="311"/>
      <c r="J44" s="311"/>
      <c r="K44" s="312"/>
      <c r="L44" s="114"/>
      <c r="M44" s="114"/>
      <c r="N44" s="114"/>
      <c r="O44" s="114"/>
      <c r="P44" s="114"/>
      <c r="Q44" s="114"/>
      <c r="R44" s="114"/>
      <c r="S44" s="114"/>
    </row>
    <row r="45" spans="2:19" ht="12" customHeight="1" x14ac:dyDescent="0.25">
      <c r="L45" s="114"/>
      <c r="M45" s="114"/>
      <c r="N45" s="114"/>
      <c r="O45" s="114"/>
      <c r="P45" s="114"/>
      <c r="Q45" s="114"/>
      <c r="R45" s="114"/>
      <c r="S45" s="114"/>
    </row>
    <row r="47" spans="2:19" s="26" customFormat="1" ht="57.75" customHeight="1" x14ac:dyDescent="0.2">
      <c r="B47" s="289" t="s">
        <v>493</v>
      </c>
      <c r="C47" s="289"/>
      <c r="D47" s="289"/>
      <c r="E47" s="289"/>
      <c r="F47" s="289"/>
      <c r="G47" s="293" t="s">
        <v>4520</v>
      </c>
      <c r="H47" s="293"/>
      <c r="I47" s="293"/>
      <c r="J47" s="293"/>
      <c r="K47" s="293"/>
      <c r="M47" s="116" t="s">
        <v>4528</v>
      </c>
      <c r="N47" s="125" t="s">
        <v>4512</v>
      </c>
      <c r="O47" s="141">
        <f>G49*E49</f>
        <v>2000000</v>
      </c>
      <c r="P47" s="142">
        <f>O47/(O47+O48)</f>
        <v>0.89806915132465204</v>
      </c>
    </row>
    <row r="48" spans="2:19" s="59" customFormat="1" ht="34.5" customHeight="1" x14ac:dyDescent="0.2">
      <c r="B48" s="302" t="s">
        <v>11</v>
      </c>
      <c r="C48" s="302"/>
      <c r="D48" s="129" t="s">
        <v>4521</v>
      </c>
      <c r="E48" s="129" t="s">
        <v>2</v>
      </c>
      <c r="F48" s="130" t="s">
        <v>3</v>
      </c>
      <c r="G48" s="131" t="s">
        <v>4515</v>
      </c>
      <c r="H48" s="131" t="s">
        <v>4516</v>
      </c>
      <c r="I48" s="131" t="s">
        <v>4517</v>
      </c>
      <c r="J48" s="131" t="s">
        <v>4518</v>
      </c>
      <c r="K48" s="131" t="s">
        <v>4519</v>
      </c>
      <c r="M48" s="117">
        <f>G54*1000000/100000</f>
        <v>22.27</v>
      </c>
      <c r="N48" s="125" t="s">
        <v>4513</v>
      </c>
      <c r="O48" s="143">
        <f>G50*E50+G51*E51+G52*E52+G53*E53</f>
        <v>227000</v>
      </c>
      <c r="P48" s="142">
        <f>O48/(O47+O48)</f>
        <v>0.101930848675348</v>
      </c>
    </row>
    <row r="49" spans="2:19" s="59" customFormat="1" ht="12.75" customHeight="1" x14ac:dyDescent="0.2">
      <c r="B49" s="125" t="s">
        <v>20</v>
      </c>
      <c r="C49" s="30" t="s">
        <v>5</v>
      </c>
      <c r="D49" s="28">
        <v>65</v>
      </c>
      <c r="E49" s="27">
        <v>2000000</v>
      </c>
      <c r="F49" s="42" t="s">
        <v>9</v>
      </c>
      <c r="G49" s="40">
        <v>1</v>
      </c>
      <c r="H49" s="40">
        <v>1</v>
      </c>
      <c r="I49" s="40">
        <v>1</v>
      </c>
      <c r="J49" s="40">
        <v>1</v>
      </c>
      <c r="K49" s="40">
        <v>1</v>
      </c>
      <c r="M49" s="140"/>
    </row>
    <row r="50" spans="2:19" s="59" customFormat="1" ht="12.75" customHeight="1" x14ac:dyDescent="0.2">
      <c r="B50" s="125" t="s">
        <v>26</v>
      </c>
      <c r="C50" s="30" t="s">
        <v>27</v>
      </c>
      <c r="D50" s="28">
        <v>1</v>
      </c>
      <c r="E50" s="18">
        <v>110000</v>
      </c>
      <c r="F50" s="43" t="s">
        <v>28</v>
      </c>
      <c r="G50" s="40">
        <v>0.5</v>
      </c>
      <c r="H50" s="40">
        <v>0.5</v>
      </c>
      <c r="I50" s="40">
        <v>0.5</v>
      </c>
      <c r="J50" s="40">
        <v>0.5</v>
      </c>
      <c r="K50" s="40">
        <v>0.5</v>
      </c>
      <c r="M50" s="140"/>
    </row>
    <row r="51" spans="2:19" s="59" customFormat="1" ht="12.75" customHeight="1" x14ac:dyDescent="0.2">
      <c r="B51" s="125" t="s">
        <v>31</v>
      </c>
      <c r="C51" s="30" t="s">
        <v>32</v>
      </c>
      <c r="D51" s="28">
        <v>4</v>
      </c>
      <c r="E51" s="18">
        <v>40000</v>
      </c>
      <c r="F51" s="43" t="s">
        <v>33</v>
      </c>
      <c r="G51" s="76">
        <v>2.2999999999999998</v>
      </c>
      <c r="H51" s="76">
        <v>2.2999999999999998</v>
      </c>
      <c r="I51" s="76">
        <v>2.2999999999999998</v>
      </c>
      <c r="J51" s="76">
        <v>2.2999999999999998</v>
      </c>
      <c r="K51" s="76">
        <v>2.2999999999999998</v>
      </c>
      <c r="M51" s="140"/>
    </row>
    <row r="52" spans="2:19" s="59" customFormat="1" ht="15" customHeight="1" x14ac:dyDescent="0.2">
      <c r="B52" s="125" t="s">
        <v>45</v>
      </c>
      <c r="C52" s="70" t="s">
        <v>4531</v>
      </c>
      <c r="D52" s="63">
        <v>2</v>
      </c>
      <c r="E52" s="72">
        <v>100000</v>
      </c>
      <c r="F52" s="71" t="s">
        <v>4532</v>
      </c>
      <c r="G52" s="40">
        <v>0.5</v>
      </c>
      <c r="H52" s="40">
        <v>0.5</v>
      </c>
      <c r="I52" s="40">
        <v>0.5</v>
      </c>
      <c r="J52" s="40">
        <v>0.5</v>
      </c>
      <c r="K52" s="40">
        <v>0.5</v>
      </c>
      <c r="M52" s="140"/>
    </row>
    <row r="53" spans="2:19" s="26" customFormat="1" ht="12.75" x14ac:dyDescent="0.2">
      <c r="B53" s="125" t="s">
        <v>52</v>
      </c>
      <c r="C53" s="70" t="s">
        <v>495</v>
      </c>
      <c r="D53" s="63">
        <v>30</v>
      </c>
      <c r="E53" s="72">
        <v>30000</v>
      </c>
      <c r="F53" s="71" t="s">
        <v>54</v>
      </c>
      <c r="G53" s="40">
        <v>1</v>
      </c>
      <c r="H53" s="40">
        <v>1</v>
      </c>
      <c r="I53" s="40">
        <v>1</v>
      </c>
      <c r="J53" s="40">
        <v>1</v>
      </c>
      <c r="K53" s="40">
        <v>1</v>
      </c>
      <c r="M53" s="288"/>
      <c r="N53" s="288"/>
    </row>
    <row r="54" spans="2:19" s="26" customFormat="1" ht="12.75" x14ac:dyDescent="0.2">
      <c r="B54" s="20"/>
      <c r="C54" s="35"/>
      <c r="D54" s="13"/>
      <c r="E54" s="36"/>
      <c r="F54" s="41" t="s">
        <v>73</v>
      </c>
      <c r="G54" s="46">
        <f>(G49*$E49+G50*$E50+G51*$E51+G52*$E52+G53*$E53)/1000000</f>
        <v>2.2269999999999999</v>
      </c>
      <c r="H54" s="46">
        <f t="shared" ref="H54:K54" si="3">(H49*$E49+H50*$E50+H51*$E51+H52*$E52+H53*$E53)/1000000</f>
        <v>2.2269999999999999</v>
      </c>
      <c r="I54" s="46">
        <f t="shared" si="3"/>
        <v>2.2269999999999999</v>
      </c>
      <c r="J54" s="46">
        <f t="shared" si="3"/>
        <v>2.2269999999999999</v>
      </c>
      <c r="K54" s="46">
        <f t="shared" si="3"/>
        <v>2.2269999999999999</v>
      </c>
      <c r="L54" s="37"/>
      <c r="M54" s="288"/>
      <c r="N54" s="288"/>
    </row>
    <row r="55" spans="2:19" x14ac:dyDescent="0.25">
      <c r="F55" s="41" t="s">
        <v>462</v>
      </c>
      <c r="G55" s="292">
        <f>SUM(G54:K54)*90</f>
        <v>1002.15</v>
      </c>
      <c r="H55" s="293"/>
      <c r="I55" s="293"/>
      <c r="J55" s="293"/>
      <c r="K55" s="293"/>
    </row>
    <row r="56" spans="2:19" x14ac:dyDescent="0.25">
      <c r="B56" s="290" t="s">
        <v>498</v>
      </c>
      <c r="C56" s="290"/>
      <c r="D56" s="291"/>
      <c r="M56" s="287"/>
      <c r="N56" s="287"/>
      <c r="O56" s="287"/>
      <c r="P56" s="287"/>
      <c r="Q56" s="287"/>
      <c r="R56" s="287"/>
    </row>
    <row r="57" spans="2:19" ht="56.25" customHeight="1" x14ac:dyDescent="0.25">
      <c r="B57" s="47" t="s">
        <v>20</v>
      </c>
      <c r="C57" s="48" t="s">
        <v>5</v>
      </c>
      <c r="D57" s="305" t="s">
        <v>463</v>
      </c>
      <c r="E57" s="305"/>
      <c r="F57" s="305"/>
      <c r="G57" s="305"/>
      <c r="H57" s="305"/>
      <c r="I57" s="305"/>
      <c r="J57" s="305"/>
      <c r="K57" s="305"/>
      <c r="L57" s="114"/>
      <c r="M57" s="114"/>
      <c r="N57" s="114"/>
      <c r="O57" s="114"/>
      <c r="P57" s="114"/>
      <c r="Q57" s="114"/>
      <c r="R57" s="114"/>
      <c r="S57" s="114"/>
    </row>
    <row r="58" spans="2:19" ht="35.25" customHeight="1" x14ac:dyDescent="0.25">
      <c r="B58" s="47" t="s">
        <v>26</v>
      </c>
      <c r="C58" s="48" t="s">
        <v>27</v>
      </c>
      <c r="D58" s="310" t="s">
        <v>484</v>
      </c>
      <c r="E58" s="311"/>
      <c r="F58" s="311"/>
      <c r="G58" s="311"/>
      <c r="H58" s="311"/>
      <c r="I58" s="311"/>
      <c r="J58" s="311"/>
      <c r="K58" s="312"/>
      <c r="L58" s="114"/>
      <c r="M58" s="114"/>
      <c r="N58" s="114"/>
      <c r="O58" s="114"/>
      <c r="P58" s="114"/>
      <c r="Q58" s="114"/>
      <c r="R58" s="114"/>
      <c r="S58" s="114"/>
    </row>
    <row r="59" spans="2:19" ht="27.75" customHeight="1" x14ac:dyDescent="0.25">
      <c r="B59" s="47" t="s">
        <v>31</v>
      </c>
      <c r="C59" s="48" t="s">
        <v>32</v>
      </c>
      <c r="D59" s="310" t="s">
        <v>519</v>
      </c>
      <c r="E59" s="311"/>
      <c r="F59" s="311"/>
      <c r="G59" s="311"/>
      <c r="H59" s="311"/>
      <c r="I59" s="311"/>
      <c r="J59" s="311"/>
      <c r="K59" s="312"/>
      <c r="L59" s="114"/>
      <c r="M59" s="114"/>
      <c r="N59" s="114"/>
      <c r="O59" s="114"/>
      <c r="P59" s="114"/>
      <c r="Q59" s="114"/>
      <c r="R59" s="114"/>
      <c r="S59" s="114"/>
    </row>
    <row r="60" spans="2:19" ht="33" customHeight="1" x14ac:dyDescent="0.25">
      <c r="B60" s="47" t="s">
        <v>45</v>
      </c>
      <c r="C60" s="48" t="s">
        <v>4531</v>
      </c>
      <c r="D60" s="310" t="s">
        <v>4533</v>
      </c>
      <c r="E60" s="311"/>
      <c r="F60" s="311"/>
      <c r="G60" s="311"/>
      <c r="H60" s="311"/>
      <c r="I60" s="311"/>
      <c r="J60" s="311"/>
      <c r="K60" s="312"/>
      <c r="L60" s="114"/>
      <c r="M60" s="114"/>
      <c r="N60" s="114"/>
      <c r="O60" s="114"/>
      <c r="P60" s="114"/>
      <c r="Q60" s="114"/>
      <c r="R60" s="114"/>
      <c r="S60" s="114"/>
    </row>
    <row r="61" spans="2:19" ht="23.25" customHeight="1" x14ac:dyDescent="0.25">
      <c r="B61" s="47" t="s">
        <v>52</v>
      </c>
      <c r="C61" s="48" t="s">
        <v>495</v>
      </c>
      <c r="D61" s="310" t="s">
        <v>515</v>
      </c>
      <c r="E61" s="311"/>
      <c r="F61" s="311"/>
      <c r="G61" s="311"/>
      <c r="H61" s="311"/>
      <c r="I61" s="311"/>
      <c r="J61" s="311"/>
      <c r="K61" s="312"/>
      <c r="L61" s="114"/>
      <c r="M61" s="114"/>
      <c r="N61" s="114"/>
      <c r="O61" s="114"/>
      <c r="P61" s="114"/>
      <c r="Q61" s="114"/>
      <c r="R61" s="114"/>
      <c r="S61" s="114"/>
    </row>
    <row r="63" spans="2:19" x14ac:dyDescent="0.25">
      <c r="B63" s="308" t="s">
        <v>465</v>
      </c>
      <c r="C63" s="308"/>
      <c r="D63" s="308"/>
      <c r="E63" s="308"/>
      <c r="F63" s="308"/>
      <c r="G63" s="308"/>
      <c r="H63" s="308"/>
      <c r="I63" s="308"/>
      <c r="J63" s="308"/>
      <c r="K63" s="308"/>
      <c r="L63" s="122"/>
      <c r="M63" s="122"/>
      <c r="N63" s="122"/>
      <c r="O63" s="122"/>
      <c r="P63" s="122"/>
      <c r="Q63" s="122"/>
      <c r="R63" s="122"/>
      <c r="S63" s="122"/>
    </row>
    <row r="64" spans="2:19" ht="81" customHeight="1" x14ac:dyDescent="0.25">
      <c r="B64" s="58">
        <v>1</v>
      </c>
      <c r="C64" s="309" t="s">
        <v>466</v>
      </c>
      <c r="D64" s="309"/>
      <c r="E64" s="309"/>
      <c r="F64" s="309"/>
      <c r="G64" s="309"/>
      <c r="H64" s="309"/>
      <c r="I64" s="309"/>
      <c r="J64" s="309"/>
      <c r="K64" s="309"/>
      <c r="L64" s="123"/>
      <c r="M64" s="123"/>
      <c r="N64" s="123"/>
      <c r="O64" s="123"/>
      <c r="P64" s="123"/>
      <c r="Q64" s="123"/>
      <c r="R64" s="123"/>
      <c r="S64" s="123"/>
    </row>
    <row r="65" spans="2:19" x14ac:dyDescent="0.25">
      <c r="B65" s="58">
        <v>2</v>
      </c>
      <c r="C65" s="306" t="s">
        <v>74</v>
      </c>
      <c r="D65" s="306"/>
      <c r="E65" s="306"/>
      <c r="F65" s="306"/>
      <c r="G65" s="306"/>
      <c r="H65" s="306"/>
      <c r="I65" s="306"/>
      <c r="J65" s="306"/>
      <c r="K65" s="306"/>
      <c r="L65" s="124"/>
      <c r="M65" s="124"/>
      <c r="N65" s="124"/>
      <c r="O65" s="124"/>
      <c r="P65" s="124"/>
      <c r="Q65" s="124"/>
      <c r="R65" s="124"/>
      <c r="S65" s="124"/>
    </row>
    <row r="66" spans="2:19" x14ac:dyDescent="0.25">
      <c r="B66" s="58">
        <v>3</v>
      </c>
      <c r="C66" s="306" t="s">
        <v>75</v>
      </c>
      <c r="D66" s="306"/>
      <c r="E66" s="306"/>
      <c r="F66" s="306"/>
      <c r="G66" s="306"/>
      <c r="H66" s="306"/>
      <c r="I66" s="306"/>
      <c r="J66" s="306"/>
      <c r="K66" s="306"/>
      <c r="L66" s="124"/>
      <c r="M66" s="124"/>
      <c r="N66" s="124"/>
      <c r="O66" s="124"/>
      <c r="P66" s="124"/>
      <c r="Q66" s="124"/>
      <c r="R66" s="124"/>
      <c r="S66" s="124"/>
    </row>
  </sheetData>
  <sheetProtection password="E221" sheet="1" objects="1" scenarios="1"/>
  <mergeCells count="47">
    <mergeCell ref="C66:K66"/>
    <mergeCell ref="D22:K22"/>
    <mergeCell ref="D61:K61"/>
    <mergeCell ref="B63:K63"/>
    <mergeCell ref="C64:K64"/>
    <mergeCell ref="C65:K65"/>
    <mergeCell ref="D40:K40"/>
    <mergeCell ref="D41:K41"/>
    <mergeCell ref="D58:K58"/>
    <mergeCell ref="G35:K35"/>
    <mergeCell ref="B36:D36"/>
    <mergeCell ref="D60:K60"/>
    <mergeCell ref="D59:K59"/>
    <mergeCell ref="D42:K42"/>
    <mergeCell ref="D43:K43"/>
    <mergeCell ref="D44:K44"/>
    <mergeCell ref="M53:N54"/>
    <mergeCell ref="G55:K55"/>
    <mergeCell ref="B56:D56"/>
    <mergeCell ref="M56:R56"/>
    <mergeCell ref="D57:K57"/>
    <mergeCell ref="B47:F47"/>
    <mergeCell ref="G47:K47"/>
    <mergeCell ref="B48:C48"/>
    <mergeCell ref="M36:R36"/>
    <mergeCell ref="D37:K37"/>
    <mergeCell ref="D38:K38"/>
    <mergeCell ref="D39:K39"/>
    <mergeCell ref="M33:N34"/>
    <mergeCell ref="D15:K15"/>
    <mergeCell ref="D16:K16"/>
    <mergeCell ref="D17:K17"/>
    <mergeCell ref="D18:K18"/>
    <mergeCell ref="D21:K21"/>
    <mergeCell ref="D19:K19"/>
    <mergeCell ref="D20:K20"/>
    <mergeCell ref="C23:K23"/>
    <mergeCell ref="B24:F24"/>
    <mergeCell ref="G24:K24"/>
    <mergeCell ref="B25:C25"/>
    <mergeCell ref="M26:N27"/>
    <mergeCell ref="M14:R14"/>
    <mergeCell ref="B2:F2"/>
    <mergeCell ref="G2:K2"/>
    <mergeCell ref="B3:C3"/>
    <mergeCell ref="G13:K13"/>
    <mergeCell ref="B14:D1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1283"/>
  </sheetPr>
  <dimension ref="B1:S74"/>
  <sheetViews>
    <sheetView showGridLines="0" zoomScale="80" zoomScaleNormal="80" workbookViewId="0"/>
  </sheetViews>
  <sheetFormatPr defaultRowHeight="15" x14ac:dyDescent="0.25"/>
  <cols>
    <col min="1" max="1" width="1.85546875" customWidth="1"/>
    <col min="2" max="2" width="3.85546875" style="34" customWidth="1"/>
    <col min="3" max="3" width="29.28515625" style="133" customWidth="1"/>
    <col min="4" max="4" width="9.5703125" style="29" customWidth="1"/>
    <col min="5" max="5" width="19" style="1" customWidth="1"/>
    <col min="6" max="6" width="90.85546875" style="2" customWidth="1"/>
    <col min="7" max="11" width="5.7109375" style="34" customWidth="1"/>
    <col min="12" max="12" width="1.5703125" customWidth="1"/>
    <col min="13" max="13" width="29.5703125" customWidth="1"/>
    <col min="15" max="15" width="14.85546875" customWidth="1"/>
  </cols>
  <sheetData>
    <row r="1" spans="2:18" x14ac:dyDescent="0.25">
      <c r="C1" s="132"/>
    </row>
    <row r="2" spans="2:18" s="26" customFormat="1" ht="48.75" customHeight="1" x14ac:dyDescent="0.2">
      <c r="B2" s="289" t="s">
        <v>520</v>
      </c>
      <c r="C2" s="289"/>
      <c r="D2" s="289"/>
      <c r="E2" s="289"/>
      <c r="F2" s="289"/>
      <c r="G2" s="298" t="s">
        <v>4520</v>
      </c>
      <c r="H2" s="298"/>
      <c r="I2" s="298"/>
      <c r="J2" s="298"/>
      <c r="K2" s="298"/>
      <c r="M2" s="116" t="s">
        <v>4526</v>
      </c>
      <c r="N2" s="134" t="s">
        <v>4512</v>
      </c>
      <c r="O2" s="141">
        <f>G4*E4+G5*E5+G6*E6</f>
        <v>14860000</v>
      </c>
      <c r="P2" s="142">
        <f>O2/(O2+O3)</f>
        <v>0.95516631849590228</v>
      </c>
    </row>
    <row r="3" spans="2:18" s="59" customFormat="1" ht="34.5" customHeight="1" x14ac:dyDescent="0.2">
      <c r="B3" s="300" t="s">
        <v>11</v>
      </c>
      <c r="C3" s="301"/>
      <c r="D3" s="137" t="s">
        <v>4521</v>
      </c>
      <c r="E3" s="137" t="s">
        <v>2</v>
      </c>
      <c r="F3" s="138" t="s">
        <v>3</v>
      </c>
      <c r="G3" s="139" t="s">
        <v>4515</v>
      </c>
      <c r="H3" s="139" t="s">
        <v>4516</v>
      </c>
      <c r="I3" s="139" t="s">
        <v>4517</v>
      </c>
      <c r="J3" s="139" t="s">
        <v>4518</v>
      </c>
      <c r="K3" s="139" t="s">
        <v>4519</v>
      </c>
      <c r="M3" s="117">
        <f>G14*1000000/250000</f>
        <v>62.23</v>
      </c>
      <c r="N3" s="134" t="s">
        <v>4513</v>
      </c>
      <c r="O3" s="143">
        <f>G7*E7+G8*E8+G9*E9+G10*E10+G11*E11+G12*E12+G13*E13</f>
        <v>697500</v>
      </c>
      <c r="P3" s="142">
        <f>O3/(O2+O3)</f>
        <v>4.4833681504097701E-2</v>
      </c>
    </row>
    <row r="4" spans="2:18" s="26" customFormat="1" ht="12.95" customHeight="1" x14ac:dyDescent="0.2">
      <c r="B4" s="134" t="s">
        <v>16</v>
      </c>
      <c r="C4" s="30" t="s">
        <v>0</v>
      </c>
      <c r="D4" s="28">
        <v>40</v>
      </c>
      <c r="E4" s="27">
        <v>700000</v>
      </c>
      <c r="F4" s="42" t="s">
        <v>4</v>
      </c>
      <c r="G4" s="40">
        <v>20</v>
      </c>
      <c r="H4" s="40">
        <v>20</v>
      </c>
      <c r="I4" s="40">
        <v>20</v>
      </c>
      <c r="J4" s="40">
        <v>20</v>
      </c>
      <c r="K4" s="40">
        <v>20</v>
      </c>
    </row>
    <row r="5" spans="2:18" s="26" customFormat="1" ht="12.95" customHeight="1" x14ac:dyDescent="0.2">
      <c r="B5" s="134" t="s">
        <v>20</v>
      </c>
      <c r="C5" s="30" t="s">
        <v>5</v>
      </c>
      <c r="D5" s="28">
        <v>65</v>
      </c>
      <c r="E5" s="27">
        <v>2000000</v>
      </c>
      <c r="F5" s="42" t="s">
        <v>9</v>
      </c>
      <c r="G5" s="40">
        <v>0.4</v>
      </c>
      <c r="H5" s="40">
        <v>0.4</v>
      </c>
      <c r="I5" s="40">
        <v>0.4</v>
      </c>
      <c r="J5" s="40">
        <v>0.4</v>
      </c>
      <c r="K5" s="40">
        <v>0.4</v>
      </c>
      <c r="M5" s="118"/>
      <c r="N5" s="136"/>
    </row>
    <row r="6" spans="2:18" s="26" customFormat="1" ht="12.95" customHeight="1" x14ac:dyDescent="0.2">
      <c r="B6" s="134" t="s">
        <v>23</v>
      </c>
      <c r="C6" s="30" t="s">
        <v>6</v>
      </c>
      <c r="D6" s="28">
        <v>12</v>
      </c>
      <c r="E6" s="18">
        <v>30000</v>
      </c>
      <c r="F6" s="43" t="s">
        <v>24</v>
      </c>
      <c r="G6" s="40">
        <v>2</v>
      </c>
      <c r="H6" s="40">
        <v>2</v>
      </c>
      <c r="I6" s="40">
        <v>2</v>
      </c>
      <c r="J6" s="40">
        <v>2</v>
      </c>
      <c r="K6" s="40">
        <v>2</v>
      </c>
      <c r="M6" s="118"/>
      <c r="N6" s="136"/>
    </row>
    <row r="7" spans="2:18" s="26" customFormat="1" ht="12.95" customHeight="1" x14ac:dyDescent="0.2">
      <c r="B7" s="134" t="s">
        <v>26</v>
      </c>
      <c r="C7" s="30" t="s">
        <v>27</v>
      </c>
      <c r="D7" s="28">
        <v>1</v>
      </c>
      <c r="E7" s="18">
        <v>110000</v>
      </c>
      <c r="F7" s="43" t="s">
        <v>28</v>
      </c>
      <c r="G7" s="68">
        <v>1.25</v>
      </c>
      <c r="H7" s="68">
        <v>1.25</v>
      </c>
      <c r="I7" s="68">
        <v>1.25</v>
      </c>
      <c r="J7" s="68">
        <v>1.25</v>
      </c>
      <c r="K7" s="68">
        <v>1.25</v>
      </c>
      <c r="M7" s="136"/>
      <c r="N7" s="136"/>
    </row>
    <row r="8" spans="2:18" s="26" customFormat="1" ht="12.95" customHeight="1" x14ac:dyDescent="0.2">
      <c r="B8" s="134" t="s">
        <v>31</v>
      </c>
      <c r="C8" s="30" t="s">
        <v>32</v>
      </c>
      <c r="D8" s="28">
        <v>4</v>
      </c>
      <c r="E8" s="18">
        <v>40000</v>
      </c>
      <c r="F8" s="43" t="s">
        <v>33</v>
      </c>
      <c r="G8" s="75">
        <v>5</v>
      </c>
      <c r="H8" s="75">
        <v>5</v>
      </c>
      <c r="I8" s="75">
        <v>5</v>
      </c>
      <c r="J8" s="75">
        <v>5</v>
      </c>
      <c r="K8" s="75">
        <v>5</v>
      </c>
      <c r="M8" s="136"/>
      <c r="N8" s="136"/>
    </row>
    <row r="9" spans="2:18" s="26" customFormat="1" ht="12.75" customHeight="1" x14ac:dyDescent="0.2">
      <c r="B9" s="134" t="s">
        <v>40</v>
      </c>
      <c r="C9" s="30" t="s">
        <v>41</v>
      </c>
      <c r="D9" s="28">
        <v>5</v>
      </c>
      <c r="E9" s="62">
        <v>100000</v>
      </c>
      <c r="F9" s="69" t="s">
        <v>42</v>
      </c>
      <c r="G9" s="75">
        <v>1</v>
      </c>
      <c r="H9" s="75">
        <v>1</v>
      </c>
      <c r="I9" s="75">
        <v>1</v>
      </c>
      <c r="J9" s="75">
        <v>1</v>
      </c>
      <c r="K9" s="75">
        <v>1</v>
      </c>
      <c r="M9" s="136"/>
      <c r="N9" s="136"/>
    </row>
    <row r="10" spans="2:18" s="26" customFormat="1" ht="12.75" customHeight="1" x14ac:dyDescent="0.2">
      <c r="B10" s="134" t="s">
        <v>45</v>
      </c>
      <c r="C10" s="70" t="s">
        <v>4531</v>
      </c>
      <c r="D10" s="63">
        <v>2</v>
      </c>
      <c r="E10" s="72">
        <v>100000</v>
      </c>
      <c r="F10" s="71" t="s">
        <v>4532</v>
      </c>
      <c r="G10" s="40">
        <v>1.25</v>
      </c>
      <c r="H10" s="40">
        <v>1.25</v>
      </c>
      <c r="I10" s="40">
        <v>1.25</v>
      </c>
      <c r="J10" s="40">
        <v>1.25</v>
      </c>
      <c r="K10" s="40">
        <v>1.25</v>
      </c>
      <c r="M10" s="136"/>
      <c r="N10" s="136"/>
    </row>
    <row r="11" spans="2:18" s="26" customFormat="1" ht="12.75" customHeight="1" x14ac:dyDescent="0.2">
      <c r="B11" s="134" t="s">
        <v>476</v>
      </c>
      <c r="C11" s="30" t="s">
        <v>477</v>
      </c>
      <c r="D11" s="63">
        <v>2</v>
      </c>
      <c r="E11" s="61">
        <v>15000</v>
      </c>
      <c r="F11" s="67" t="s">
        <v>50</v>
      </c>
      <c r="G11" s="40">
        <v>1</v>
      </c>
      <c r="H11" s="40">
        <v>1</v>
      </c>
      <c r="I11" s="40">
        <v>1</v>
      </c>
      <c r="J11" s="40">
        <v>1</v>
      </c>
      <c r="K11" s="40">
        <v>1</v>
      </c>
      <c r="M11" s="136"/>
      <c r="N11" s="136"/>
    </row>
    <row r="12" spans="2:18" s="26" customFormat="1" ht="12.95" customHeight="1" x14ac:dyDescent="0.2">
      <c r="B12" s="134" t="s">
        <v>63</v>
      </c>
      <c r="C12" s="30" t="s">
        <v>64</v>
      </c>
      <c r="D12" s="63">
        <v>5</v>
      </c>
      <c r="E12" s="63">
        <v>30000</v>
      </c>
      <c r="F12" s="67" t="s">
        <v>65</v>
      </c>
      <c r="G12" s="40">
        <v>1</v>
      </c>
      <c r="H12" s="40">
        <v>1</v>
      </c>
      <c r="I12" s="40">
        <v>1</v>
      </c>
      <c r="J12" s="40">
        <v>1</v>
      </c>
      <c r="K12" s="40">
        <v>1</v>
      </c>
      <c r="M12" s="135"/>
      <c r="N12" s="135"/>
    </row>
    <row r="13" spans="2:18" s="26" customFormat="1" ht="12.95" customHeight="1" x14ac:dyDescent="0.2">
      <c r="B13" s="134" t="s">
        <v>67</v>
      </c>
      <c r="C13" s="70" t="s">
        <v>68</v>
      </c>
      <c r="D13" s="63">
        <v>2</v>
      </c>
      <c r="E13" s="62">
        <v>90000</v>
      </c>
      <c r="F13" s="67" t="s">
        <v>62</v>
      </c>
      <c r="G13" s="40">
        <v>1</v>
      </c>
      <c r="H13" s="40">
        <v>1</v>
      </c>
      <c r="I13" s="40">
        <v>1</v>
      </c>
      <c r="J13" s="40">
        <v>1</v>
      </c>
      <c r="K13" s="40">
        <v>1</v>
      </c>
      <c r="M13" s="135"/>
      <c r="N13" s="135"/>
    </row>
    <row r="14" spans="2:18" s="26" customFormat="1" ht="12.75" customHeight="1" x14ac:dyDescent="0.2">
      <c r="B14" s="20"/>
      <c r="C14" s="35"/>
      <c r="D14" s="13"/>
      <c r="E14" s="36"/>
      <c r="F14" s="41" t="s">
        <v>73</v>
      </c>
      <c r="G14" s="46">
        <f>(G4*$E4+G5*$E5+G6*$E6+G7*$E7+G8*$E8+G9*$E9+G10*$E10+G11*$E11+G12*$E12+G13*$E13)/1000000</f>
        <v>15.557499999999999</v>
      </c>
      <c r="H14" s="46">
        <f t="shared" ref="H14:K14" si="0">(H4*$E4+H5*$E5+H6*$E6+H7*$E7+H8*$E8+H9*$E9+H10*$E10+H11*$E11+H12*$E12+H13*$E13)/1000000</f>
        <v>15.557499999999999</v>
      </c>
      <c r="I14" s="46">
        <f t="shared" si="0"/>
        <v>15.557499999999999</v>
      </c>
      <c r="J14" s="46">
        <f t="shared" si="0"/>
        <v>15.557499999999999</v>
      </c>
      <c r="K14" s="46">
        <f t="shared" si="0"/>
        <v>15.557499999999999</v>
      </c>
      <c r="L14" s="37">
        <f>(L4*$E4+L5*$E5+L6*$E6+L7*$E7+L13*$E13)/1000000</f>
        <v>0</v>
      </c>
      <c r="M14" s="135"/>
      <c r="N14" s="135"/>
    </row>
    <row r="15" spans="2:18" x14ac:dyDescent="0.25">
      <c r="F15" s="41" t="s">
        <v>4514</v>
      </c>
      <c r="G15" s="299">
        <f>SUM(G14:K14)*50</f>
        <v>3889.3749999999995</v>
      </c>
      <c r="H15" s="299"/>
      <c r="I15" s="299"/>
      <c r="J15" s="299"/>
      <c r="K15" s="299"/>
    </row>
    <row r="16" spans="2:18" x14ac:dyDescent="0.25">
      <c r="B16" s="290" t="s">
        <v>522</v>
      </c>
      <c r="C16" s="290"/>
      <c r="D16" s="291"/>
      <c r="M16" s="287"/>
      <c r="N16" s="287"/>
      <c r="O16" s="287"/>
      <c r="P16" s="287"/>
      <c r="Q16" s="287"/>
      <c r="R16" s="287"/>
    </row>
    <row r="17" spans="2:19" ht="36" customHeight="1" x14ac:dyDescent="0.25">
      <c r="B17" s="47" t="s">
        <v>16</v>
      </c>
      <c r="C17" s="48" t="s">
        <v>0</v>
      </c>
      <c r="D17" s="310" t="s">
        <v>473</v>
      </c>
      <c r="E17" s="311"/>
      <c r="F17" s="311"/>
      <c r="G17" s="311"/>
      <c r="H17" s="311"/>
      <c r="I17" s="311"/>
      <c r="J17" s="311"/>
      <c r="K17" s="312"/>
      <c r="L17" s="114"/>
      <c r="M17" s="114"/>
      <c r="N17" s="114"/>
      <c r="O17" s="114"/>
      <c r="P17" s="114"/>
      <c r="Q17" s="114"/>
      <c r="R17" s="114"/>
      <c r="S17" s="114"/>
    </row>
    <row r="18" spans="2:19" ht="51.75" customHeight="1" x14ac:dyDescent="0.25">
      <c r="B18" s="47" t="s">
        <v>20</v>
      </c>
      <c r="C18" s="48" t="s">
        <v>5</v>
      </c>
      <c r="D18" s="310" t="s">
        <v>464</v>
      </c>
      <c r="E18" s="311"/>
      <c r="F18" s="311"/>
      <c r="G18" s="311"/>
      <c r="H18" s="311"/>
      <c r="I18" s="311"/>
      <c r="J18" s="311"/>
      <c r="K18" s="312"/>
      <c r="L18" s="114"/>
      <c r="M18" s="114"/>
      <c r="N18" s="114"/>
      <c r="O18" s="114"/>
      <c r="P18" s="114"/>
      <c r="Q18" s="114"/>
      <c r="R18" s="114"/>
      <c r="S18" s="114"/>
    </row>
    <row r="19" spans="2:19" ht="59.25" customHeight="1" x14ac:dyDescent="0.25">
      <c r="B19" s="47" t="s">
        <v>23</v>
      </c>
      <c r="C19" s="48" t="s">
        <v>6</v>
      </c>
      <c r="D19" s="305" t="s">
        <v>4633</v>
      </c>
      <c r="E19" s="305"/>
      <c r="F19" s="305"/>
      <c r="G19" s="305"/>
      <c r="H19" s="305"/>
      <c r="I19" s="305"/>
      <c r="J19" s="305"/>
      <c r="K19" s="305"/>
      <c r="L19" s="114"/>
      <c r="M19" s="114"/>
      <c r="N19" s="114"/>
      <c r="O19" s="114"/>
      <c r="P19" s="114"/>
      <c r="Q19" s="114"/>
      <c r="R19" s="114"/>
      <c r="S19" s="114"/>
    </row>
    <row r="20" spans="2:19" ht="33.75" customHeight="1" x14ac:dyDescent="0.25">
      <c r="B20" s="47" t="s">
        <v>26</v>
      </c>
      <c r="C20" s="48" t="s">
        <v>27</v>
      </c>
      <c r="D20" s="310" t="s">
        <v>482</v>
      </c>
      <c r="E20" s="311"/>
      <c r="F20" s="311"/>
      <c r="G20" s="311"/>
      <c r="H20" s="311"/>
      <c r="I20" s="311"/>
      <c r="J20" s="311"/>
      <c r="K20" s="312"/>
      <c r="L20" s="114"/>
      <c r="M20" s="114"/>
      <c r="N20" s="114"/>
      <c r="O20" s="114"/>
      <c r="P20" s="114"/>
      <c r="Q20" s="114"/>
      <c r="R20" s="114"/>
      <c r="S20" s="114"/>
    </row>
    <row r="21" spans="2:19" ht="33.75" customHeight="1" x14ac:dyDescent="0.25">
      <c r="B21" s="47" t="s">
        <v>31</v>
      </c>
      <c r="C21" s="48" t="s">
        <v>32</v>
      </c>
      <c r="D21" s="310" t="s">
        <v>512</v>
      </c>
      <c r="E21" s="311"/>
      <c r="F21" s="311"/>
      <c r="G21" s="311"/>
      <c r="H21" s="311"/>
      <c r="I21" s="311"/>
      <c r="J21" s="311"/>
      <c r="K21" s="312"/>
      <c r="L21" s="114"/>
      <c r="M21" s="114"/>
      <c r="N21" s="114"/>
      <c r="O21" s="114"/>
      <c r="P21" s="114"/>
      <c r="Q21" s="114"/>
      <c r="R21" s="114"/>
      <c r="S21" s="114"/>
    </row>
    <row r="22" spans="2:19" ht="33.75" customHeight="1" x14ac:dyDescent="0.25">
      <c r="B22" s="47" t="s">
        <v>40</v>
      </c>
      <c r="C22" s="48" t="s">
        <v>41</v>
      </c>
      <c r="D22" s="310" t="s">
        <v>514</v>
      </c>
      <c r="E22" s="311"/>
      <c r="F22" s="311"/>
      <c r="G22" s="311"/>
      <c r="H22" s="311"/>
      <c r="I22" s="311"/>
      <c r="J22" s="311"/>
      <c r="K22" s="312"/>
      <c r="L22" s="114"/>
      <c r="M22" s="114"/>
      <c r="N22" s="114"/>
      <c r="O22" s="114"/>
      <c r="P22" s="114"/>
      <c r="Q22" s="114"/>
      <c r="R22" s="114"/>
      <c r="S22" s="114"/>
    </row>
    <row r="23" spans="2:19" ht="33.75" customHeight="1" x14ac:dyDescent="0.25">
      <c r="B23" s="47" t="s">
        <v>45</v>
      </c>
      <c r="C23" s="48" t="s">
        <v>4531</v>
      </c>
      <c r="D23" s="310" t="s">
        <v>4533</v>
      </c>
      <c r="E23" s="311"/>
      <c r="F23" s="311"/>
      <c r="G23" s="311"/>
      <c r="H23" s="311"/>
      <c r="I23" s="311"/>
      <c r="J23" s="311"/>
      <c r="K23" s="312"/>
      <c r="L23" s="114"/>
      <c r="M23" s="114"/>
      <c r="N23" s="114"/>
      <c r="O23" s="114"/>
      <c r="P23" s="114"/>
      <c r="Q23" s="114"/>
      <c r="R23" s="114"/>
      <c r="S23" s="114"/>
    </row>
    <row r="24" spans="2:19" ht="33.75" customHeight="1" x14ac:dyDescent="0.25">
      <c r="B24" s="47" t="s">
        <v>49</v>
      </c>
      <c r="C24" s="48" t="s">
        <v>477</v>
      </c>
      <c r="D24" s="310" t="s">
        <v>478</v>
      </c>
      <c r="E24" s="311"/>
      <c r="F24" s="311"/>
      <c r="G24" s="311"/>
      <c r="H24" s="311"/>
      <c r="I24" s="311"/>
      <c r="J24" s="311"/>
      <c r="K24" s="312"/>
      <c r="L24" s="114"/>
      <c r="M24" s="114"/>
      <c r="N24" s="114"/>
      <c r="O24" s="114"/>
      <c r="P24" s="114"/>
      <c r="Q24" s="114"/>
      <c r="R24" s="114"/>
      <c r="S24" s="114"/>
    </row>
    <row r="25" spans="2:19" ht="35.25" customHeight="1" x14ac:dyDescent="0.25">
      <c r="B25" s="47" t="s">
        <v>63</v>
      </c>
      <c r="C25" s="48" t="s">
        <v>64</v>
      </c>
      <c r="D25" s="310" t="s">
        <v>526</v>
      </c>
      <c r="E25" s="311"/>
      <c r="F25" s="311"/>
      <c r="G25" s="311"/>
      <c r="H25" s="311"/>
      <c r="I25" s="311"/>
      <c r="J25" s="311"/>
      <c r="K25" s="312"/>
      <c r="L25" s="114"/>
      <c r="M25" s="114"/>
      <c r="N25" s="114"/>
      <c r="O25" s="114"/>
      <c r="P25" s="114"/>
      <c r="Q25" s="114"/>
      <c r="R25" s="114"/>
      <c r="S25" s="114"/>
    </row>
    <row r="26" spans="2:19" ht="24.75" customHeight="1" x14ac:dyDescent="0.25">
      <c r="B26" s="47" t="s">
        <v>67</v>
      </c>
      <c r="C26" s="48" t="s">
        <v>68</v>
      </c>
      <c r="D26" s="313" t="s">
        <v>479</v>
      </c>
      <c r="E26" s="314"/>
      <c r="F26" s="314"/>
      <c r="G26" s="314"/>
      <c r="H26" s="314"/>
      <c r="I26" s="314"/>
      <c r="J26" s="314"/>
      <c r="K26" s="315"/>
      <c r="L26" s="115"/>
      <c r="M26" s="115"/>
      <c r="N26" s="115"/>
      <c r="O26" s="115"/>
      <c r="P26" s="115"/>
      <c r="Q26" s="115"/>
      <c r="R26" s="115"/>
      <c r="S26" s="115"/>
    </row>
    <row r="27" spans="2:19" x14ac:dyDescent="0.25">
      <c r="C27" s="303"/>
      <c r="D27" s="303"/>
      <c r="E27" s="303"/>
      <c r="F27" s="303"/>
      <c r="G27" s="303"/>
      <c r="H27" s="303"/>
      <c r="I27" s="303"/>
      <c r="J27" s="303"/>
      <c r="K27" s="303"/>
    </row>
    <row r="28" spans="2:19" s="26" customFormat="1" ht="58.5" customHeight="1" x14ac:dyDescent="0.2">
      <c r="B28" s="289" t="s">
        <v>521</v>
      </c>
      <c r="C28" s="289"/>
      <c r="D28" s="289"/>
      <c r="E28" s="289"/>
      <c r="F28" s="289"/>
      <c r="G28" s="293" t="s">
        <v>4520</v>
      </c>
      <c r="H28" s="293"/>
      <c r="I28" s="293"/>
      <c r="J28" s="293"/>
      <c r="K28" s="293"/>
      <c r="M28" s="116" t="s">
        <v>4527</v>
      </c>
      <c r="N28" s="134" t="s">
        <v>4512</v>
      </c>
      <c r="O28" s="141">
        <f>G30*E30+G31*E31+G32*E32</f>
        <v>7212000</v>
      </c>
      <c r="P28" s="142">
        <f>O28/(O28+O29)</f>
        <v>0.93998044965786898</v>
      </c>
    </row>
    <row r="29" spans="2:19" s="59" customFormat="1" ht="34.5" customHeight="1" x14ac:dyDescent="0.2">
      <c r="B29" s="302" t="s">
        <v>11</v>
      </c>
      <c r="C29" s="302"/>
      <c r="D29" s="137" t="s">
        <v>4521</v>
      </c>
      <c r="E29" s="137" t="s">
        <v>2</v>
      </c>
      <c r="F29" s="138" t="s">
        <v>3</v>
      </c>
      <c r="G29" s="139" t="s">
        <v>4515</v>
      </c>
      <c r="H29" s="139" t="s">
        <v>4516</v>
      </c>
      <c r="I29" s="139" t="s">
        <v>4517</v>
      </c>
      <c r="J29" s="139" t="s">
        <v>4518</v>
      </c>
      <c r="K29" s="139" t="s">
        <v>4519</v>
      </c>
      <c r="M29" s="117">
        <f>G40*1000000/150000</f>
        <v>51.15</v>
      </c>
      <c r="N29" s="134" t="s">
        <v>4513</v>
      </c>
      <c r="O29" s="143">
        <f>G33*E33+G34*E34+G35*E35+G36*E36+G37*E37+G38*E38+G39*E39</f>
        <v>460500</v>
      </c>
      <c r="P29" s="142">
        <f>O29/(O28+O29)</f>
        <v>6.0019550342130988E-2</v>
      </c>
    </row>
    <row r="30" spans="2:19" s="26" customFormat="1" ht="12.95" customHeight="1" x14ac:dyDescent="0.2">
      <c r="B30" s="134" t="s">
        <v>16</v>
      </c>
      <c r="C30" s="30" t="s">
        <v>0</v>
      </c>
      <c r="D30" s="28">
        <v>40</v>
      </c>
      <c r="E30" s="27">
        <v>700000</v>
      </c>
      <c r="F30" s="42" t="s">
        <v>4</v>
      </c>
      <c r="G30" s="40">
        <v>10</v>
      </c>
      <c r="H30" s="40">
        <v>10</v>
      </c>
      <c r="I30" s="40">
        <v>10</v>
      </c>
      <c r="J30" s="40">
        <v>10</v>
      </c>
      <c r="K30" s="40">
        <v>10</v>
      </c>
      <c r="M30" s="304"/>
      <c r="N30" s="304"/>
    </row>
    <row r="31" spans="2:19" s="26" customFormat="1" ht="12.95" customHeight="1" x14ac:dyDescent="0.2">
      <c r="B31" s="134" t="s">
        <v>20</v>
      </c>
      <c r="C31" s="30" t="s">
        <v>5</v>
      </c>
      <c r="D31" s="28">
        <v>65</v>
      </c>
      <c r="E31" s="27">
        <v>2000000</v>
      </c>
      <c r="F31" s="42" t="s">
        <v>9</v>
      </c>
      <c r="G31" s="40">
        <v>0.1</v>
      </c>
      <c r="H31" s="40">
        <v>0.1</v>
      </c>
      <c r="I31" s="40">
        <v>0.1</v>
      </c>
      <c r="J31" s="40">
        <v>0.1</v>
      </c>
      <c r="K31" s="40">
        <v>0.1</v>
      </c>
      <c r="M31" s="304"/>
      <c r="N31" s="304"/>
    </row>
    <row r="32" spans="2:19" s="26" customFormat="1" ht="12.95" customHeight="1" x14ac:dyDescent="0.2">
      <c r="B32" s="134" t="s">
        <v>23</v>
      </c>
      <c r="C32" s="30" t="s">
        <v>6</v>
      </c>
      <c r="D32" s="28">
        <v>12</v>
      </c>
      <c r="E32" s="18">
        <v>30000</v>
      </c>
      <c r="F32" s="43" t="s">
        <v>24</v>
      </c>
      <c r="G32" s="40">
        <v>0.4</v>
      </c>
      <c r="H32" s="40">
        <v>0.4</v>
      </c>
      <c r="I32" s="40">
        <v>0.4</v>
      </c>
      <c r="J32" s="40">
        <v>0.4</v>
      </c>
      <c r="K32" s="40">
        <v>0.4</v>
      </c>
      <c r="M32" s="136"/>
      <c r="N32" s="136"/>
    </row>
    <row r="33" spans="2:19" s="26" customFormat="1" ht="12.95" customHeight="1" x14ac:dyDescent="0.2">
      <c r="B33" s="134" t="s">
        <v>26</v>
      </c>
      <c r="C33" s="30" t="s">
        <v>27</v>
      </c>
      <c r="D33" s="28">
        <v>1</v>
      </c>
      <c r="E33" s="18">
        <v>110000</v>
      </c>
      <c r="F33" s="43" t="s">
        <v>28</v>
      </c>
      <c r="G33" s="40">
        <v>0.75</v>
      </c>
      <c r="H33" s="40">
        <v>0.75</v>
      </c>
      <c r="I33" s="40">
        <v>0.75</v>
      </c>
      <c r="J33" s="40">
        <v>0.75</v>
      </c>
      <c r="K33" s="40">
        <v>0.75</v>
      </c>
      <c r="M33" s="136"/>
      <c r="N33" s="136"/>
    </row>
    <row r="34" spans="2:19" s="26" customFormat="1" ht="12.95" customHeight="1" x14ac:dyDescent="0.2">
      <c r="B34" s="134" t="s">
        <v>31</v>
      </c>
      <c r="C34" s="30" t="s">
        <v>32</v>
      </c>
      <c r="D34" s="28">
        <v>4</v>
      </c>
      <c r="E34" s="18">
        <v>40000</v>
      </c>
      <c r="F34" s="43" t="s">
        <v>33</v>
      </c>
      <c r="G34" s="76">
        <v>2.7</v>
      </c>
      <c r="H34" s="76">
        <v>2.7</v>
      </c>
      <c r="I34" s="76">
        <v>2.7</v>
      </c>
      <c r="J34" s="76">
        <v>2.7</v>
      </c>
      <c r="K34" s="76">
        <v>2.7</v>
      </c>
      <c r="M34" s="136"/>
      <c r="N34" s="136"/>
    </row>
    <row r="35" spans="2:19" s="26" customFormat="1" ht="12.95" customHeight="1" x14ac:dyDescent="0.2">
      <c r="B35" s="134" t="s">
        <v>40</v>
      </c>
      <c r="C35" s="30" t="s">
        <v>41</v>
      </c>
      <c r="D35" s="28">
        <v>5</v>
      </c>
      <c r="E35" s="62">
        <v>100000</v>
      </c>
      <c r="F35" s="69" t="s">
        <v>42</v>
      </c>
      <c r="G35" s="76">
        <v>0.6</v>
      </c>
      <c r="H35" s="76">
        <v>0.6</v>
      </c>
      <c r="I35" s="76">
        <v>0.6</v>
      </c>
      <c r="J35" s="76">
        <v>0.6</v>
      </c>
      <c r="K35" s="76">
        <v>0.6</v>
      </c>
      <c r="M35" s="136"/>
      <c r="N35" s="136"/>
    </row>
    <row r="36" spans="2:19" s="26" customFormat="1" ht="12.95" customHeight="1" x14ac:dyDescent="0.2">
      <c r="B36" s="134" t="s">
        <v>45</v>
      </c>
      <c r="C36" s="70" t="s">
        <v>4531</v>
      </c>
      <c r="D36" s="63">
        <v>2</v>
      </c>
      <c r="E36" s="72">
        <v>100000</v>
      </c>
      <c r="F36" s="71" t="s">
        <v>4532</v>
      </c>
      <c r="G36" s="134">
        <v>0.75</v>
      </c>
      <c r="H36" s="134">
        <v>0.75</v>
      </c>
      <c r="I36" s="134">
        <v>0.75</v>
      </c>
      <c r="J36" s="134">
        <v>0.75</v>
      </c>
      <c r="K36" s="134">
        <v>0.75</v>
      </c>
      <c r="M36" s="136"/>
      <c r="N36" s="136"/>
    </row>
    <row r="37" spans="2:19" s="26" customFormat="1" ht="12.95" customHeight="1" x14ac:dyDescent="0.2">
      <c r="B37" s="134" t="s">
        <v>476</v>
      </c>
      <c r="C37" s="30" t="s">
        <v>477</v>
      </c>
      <c r="D37" s="63">
        <v>2</v>
      </c>
      <c r="E37" s="61">
        <v>15000</v>
      </c>
      <c r="F37" s="67" t="s">
        <v>50</v>
      </c>
      <c r="G37" s="40">
        <v>1</v>
      </c>
      <c r="H37" s="40">
        <v>1</v>
      </c>
      <c r="I37" s="40">
        <v>1</v>
      </c>
      <c r="J37" s="40">
        <v>1</v>
      </c>
      <c r="K37" s="40">
        <v>1</v>
      </c>
      <c r="M37" s="136"/>
      <c r="N37" s="136"/>
    </row>
    <row r="38" spans="2:19" s="26" customFormat="1" ht="12.95" customHeight="1" x14ac:dyDescent="0.2">
      <c r="B38" s="134" t="s">
        <v>63</v>
      </c>
      <c r="C38" s="30" t="s">
        <v>64</v>
      </c>
      <c r="D38" s="63">
        <v>5</v>
      </c>
      <c r="E38" s="63">
        <v>30000</v>
      </c>
      <c r="F38" s="67" t="s">
        <v>65</v>
      </c>
      <c r="G38" s="40">
        <v>1</v>
      </c>
      <c r="H38" s="40">
        <v>1</v>
      </c>
      <c r="I38" s="40">
        <v>1</v>
      </c>
      <c r="J38" s="40">
        <v>1</v>
      </c>
      <c r="K38" s="40">
        <v>1</v>
      </c>
      <c r="M38" s="136"/>
      <c r="N38" s="136"/>
    </row>
    <row r="39" spans="2:19" s="26" customFormat="1" ht="12.95" customHeight="1" x14ac:dyDescent="0.2">
      <c r="B39" s="134" t="s">
        <v>67</v>
      </c>
      <c r="C39" s="70" t="s">
        <v>68</v>
      </c>
      <c r="D39" s="63">
        <v>2</v>
      </c>
      <c r="E39" s="62">
        <v>90000</v>
      </c>
      <c r="F39" s="67" t="s">
        <v>62</v>
      </c>
      <c r="G39" s="40">
        <v>1</v>
      </c>
      <c r="H39" s="40">
        <v>1</v>
      </c>
      <c r="I39" s="40">
        <v>1</v>
      </c>
      <c r="J39" s="40">
        <v>1</v>
      </c>
      <c r="K39" s="40">
        <v>1</v>
      </c>
      <c r="M39" s="294"/>
      <c r="N39" s="295"/>
    </row>
    <row r="40" spans="2:19" s="26" customFormat="1" ht="12.75" x14ac:dyDescent="0.2">
      <c r="B40" s="20"/>
      <c r="C40" s="35"/>
      <c r="D40" s="13"/>
      <c r="E40" s="36"/>
      <c r="F40" s="41" t="s">
        <v>73</v>
      </c>
      <c r="G40" s="46">
        <f>(G30*$E30+G31*$E31+G32*$E32+G33*$E33+G34*$E34+G35*$E35+G36*$E36+G37*$E37+G38*$E38+G39*$E39)/1000000</f>
        <v>7.6725000000000003</v>
      </c>
      <c r="H40" s="46">
        <f t="shared" ref="H40:K40" si="1">(H30*$E30+H31*$E31+H32*$E32+H33*$E33+H34*$E34+H35*$E35+H36*$E36+H37*$E37+H38*$E38+H39*$E39)/1000000</f>
        <v>7.6725000000000003</v>
      </c>
      <c r="I40" s="46">
        <f t="shared" si="1"/>
        <v>7.6725000000000003</v>
      </c>
      <c r="J40" s="46">
        <f t="shared" si="1"/>
        <v>7.6725000000000003</v>
      </c>
      <c r="K40" s="46">
        <f t="shared" si="1"/>
        <v>7.6725000000000003</v>
      </c>
      <c r="L40" s="77">
        <f t="shared" ref="L40" si="2">(L30*$E30+L31*$E31+L32*$E32+L33*$E33+L36*$E36+L39*$E39)/1000000</f>
        <v>0</v>
      </c>
      <c r="M40" s="295"/>
      <c r="N40" s="295"/>
    </row>
    <row r="41" spans="2:19" x14ac:dyDescent="0.25">
      <c r="F41" s="41" t="s">
        <v>427</v>
      </c>
      <c r="G41" s="292">
        <f>SUM(G40:K40)*151</f>
        <v>5792.7375000000011</v>
      </c>
      <c r="H41" s="293"/>
      <c r="I41" s="293"/>
      <c r="J41" s="293"/>
      <c r="K41" s="293"/>
    </row>
    <row r="42" spans="2:19" x14ac:dyDescent="0.25">
      <c r="B42" s="296" t="s">
        <v>523</v>
      </c>
      <c r="C42" s="296"/>
      <c r="D42" s="297"/>
      <c r="M42" s="287"/>
      <c r="N42" s="287"/>
      <c r="O42" s="287"/>
      <c r="P42" s="287"/>
      <c r="Q42" s="287"/>
      <c r="R42" s="287"/>
    </row>
    <row r="43" spans="2:19" ht="36" customHeight="1" x14ac:dyDescent="0.25">
      <c r="B43" s="47" t="s">
        <v>16</v>
      </c>
      <c r="C43" s="48" t="s">
        <v>0</v>
      </c>
      <c r="D43" s="310" t="s">
        <v>76</v>
      </c>
      <c r="E43" s="311"/>
      <c r="F43" s="311"/>
      <c r="G43" s="311"/>
      <c r="H43" s="311"/>
      <c r="I43" s="311"/>
      <c r="J43" s="311"/>
      <c r="K43" s="312"/>
      <c r="L43" s="114"/>
      <c r="M43" s="114"/>
      <c r="N43" s="114"/>
      <c r="O43" s="114"/>
      <c r="P43" s="114"/>
      <c r="Q43" s="114"/>
      <c r="R43" s="114"/>
      <c r="S43" s="114"/>
    </row>
    <row r="44" spans="2:19" ht="39.75" customHeight="1" x14ac:dyDescent="0.25">
      <c r="B44" s="47" t="s">
        <v>20</v>
      </c>
      <c r="C44" s="48" t="s">
        <v>5</v>
      </c>
      <c r="D44" s="310" t="s">
        <v>77</v>
      </c>
      <c r="E44" s="311"/>
      <c r="F44" s="311"/>
      <c r="G44" s="311"/>
      <c r="H44" s="311"/>
      <c r="I44" s="311"/>
      <c r="J44" s="311"/>
      <c r="K44" s="312"/>
      <c r="L44" s="114"/>
      <c r="M44" s="114"/>
      <c r="N44" s="114"/>
      <c r="O44" s="114"/>
      <c r="P44" s="114"/>
      <c r="Q44" s="114"/>
      <c r="R44" s="114"/>
      <c r="S44" s="114"/>
    </row>
    <row r="45" spans="2:19" ht="57.75" customHeight="1" x14ac:dyDescent="0.25">
      <c r="B45" s="47" t="s">
        <v>23</v>
      </c>
      <c r="C45" s="48" t="s">
        <v>6</v>
      </c>
      <c r="D45" s="305" t="s">
        <v>4634</v>
      </c>
      <c r="E45" s="305"/>
      <c r="F45" s="305"/>
      <c r="G45" s="305"/>
      <c r="H45" s="305"/>
      <c r="I45" s="305"/>
      <c r="J45" s="305"/>
      <c r="K45" s="305"/>
      <c r="L45" s="114"/>
      <c r="M45" s="114"/>
      <c r="N45" s="114"/>
      <c r="O45" s="114"/>
      <c r="P45" s="114"/>
      <c r="Q45" s="114"/>
      <c r="R45" s="114"/>
      <c r="S45" s="114"/>
    </row>
    <row r="46" spans="2:19" ht="36" customHeight="1" x14ac:dyDescent="0.25">
      <c r="B46" s="47" t="s">
        <v>26</v>
      </c>
      <c r="C46" s="48" t="s">
        <v>27</v>
      </c>
      <c r="D46" s="310" t="s">
        <v>483</v>
      </c>
      <c r="E46" s="311"/>
      <c r="F46" s="311"/>
      <c r="G46" s="311"/>
      <c r="H46" s="311"/>
      <c r="I46" s="311"/>
      <c r="J46" s="311"/>
      <c r="K46" s="312"/>
      <c r="L46" s="114"/>
      <c r="M46" s="114"/>
      <c r="N46" s="114"/>
      <c r="O46" s="114"/>
      <c r="P46" s="114"/>
      <c r="Q46" s="114"/>
      <c r="R46" s="114"/>
      <c r="S46" s="114"/>
    </row>
    <row r="47" spans="2:19" ht="36" customHeight="1" x14ac:dyDescent="0.25">
      <c r="B47" s="47" t="s">
        <v>31</v>
      </c>
      <c r="C47" s="48" t="s">
        <v>32</v>
      </c>
      <c r="D47" s="310" t="s">
        <v>516</v>
      </c>
      <c r="E47" s="311"/>
      <c r="F47" s="311"/>
      <c r="G47" s="311"/>
      <c r="H47" s="311"/>
      <c r="I47" s="311"/>
      <c r="J47" s="311"/>
      <c r="K47" s="312"/>
      <c r="L47" s="114"/>
      <c r="M47" s="114"/>
      <c r="N47" s="114"/>
      <c r="O47" s="114"/>
      <c r="P47" s="114"/>
      <c r="Q47" s="114"/>
      <c r="R47" s="114"/>
      <c r="S47" s="114"/>
    </row>
    <row r="48" spans="2:19" ht="36" customHeight="1" x14ac:dyDescent="0.25">
      <c r="B48" s="47" t="s">
        <v>40</v>
      </c>
      <c r="C48" s="48" t="s">
        <v>41</v>
      </c>
      <c r="D48" s="310" t="s">
        <v>518</v>
      </c>
      <c r="E48" s="311"/>
      <c r="F48" s="311"/>
      <c r="G48" s="311"/>
      <c r="H48" s="311"/>
      <c r="I48" s="311"/>
      <c r="J48" s="311"/>
      <c r="K48" s="312"/>
      <c r="L48" s="114"/>
      <c r="M48" s="114"/>
      <c r="N48" s="114"/>
      <c r="O48" s="114"/>
      <c r="P48" s="114"/>
      <c r="Q48" s="114"/>
      <c r="R48" s="114"/>
      <c r="S48" s="114"/>
    </row>
    <row r="49" spans="2:19" ht="36" customHeight="1" x14ac:dyDescent="0.25">
      <c r="B49" s="47" t="s">
        <v>45</v>
      </c>
      <c r="C49" s="48" t="s">
        <v>4531</v>
      </c>
      <c r="D49" s="310" t="s">
        <v>4533</v>
      </c>
      <c r="E49" s="311"/>
      <c r="F49" s="311"/>
      <c r="G49" s="311"/>
      <c r="H49" s="311"/>
      <c r="I49" s="311"/>
      <c r="J49" s="311"/>
      <c r="K49" s="312"/>
      <c r="L49" s="114"/>
      <c r="M49" s="114"/>
      <c r="N49" s="114"/>
      <c r="O49" s="114"/>
      <c r="P49" s="114"/>
      <c r="Q49" s="114"/>
      <c r="R49" s="114"/>
      <c r="S49" s="114"/>
    </row>
    <row r="50" spans="2:19" ht="36" customHeight="1" x14ac:dyDescent="0.25">
      <c r="B50" s="47" t="s">
        <v>49</v>
      </c>
      <c r="C50" s="48" t="s">
        <v>477</v>
      </c>
      <c r="D50" s="310" t="s">
        <v>478</v>
      </c>
      <c r="E50" s="311"/>
      <c r="F50" s="311"/>
      <c r="G50" s="311"/>
      <c r="H50" s="311"/>
      <c r="I50" s="311"/>
      <c r="J50" s="311"/>
      <c r="K50" s="312"/>
      <c r="L50" s="114"/>
      <c r="M50" s="114"/>
      <c r="N50" s="114"/>
      <c r="O50" s="114"/>
      <c r="P50" s="114"/>
      <c r="Q50" s="114"/>
      <c r="R50" s="114"/>
      <c r="S50" s="114"/>
    </row>
    <row r="51" spans="2:19" ht="36" customHeight="1" x14ac:dyDescent="0.25">
      <c r="B51" s="47" t="s">
        <v>63</v>
      </c>
      <c r="C51" s="48" t="s">
        <v>64</v>
      </c>
      <c r="D51" s="310" t="s">
        <v>526</v>
      </c>
      <c r="E51" s="311"/>
      <c r="F51" s="311"/>
      <c r="G51" s="311"/>
      <c r="H51" s="311"/>
      <c r="I51" s="311"/>
      <c r="J51" s="311"/>
      <c r="K51" s="312"/>
      <c r="L51" s="114"/>
      <c r="M51" s="114"/>
      <c r="N51" s="114"/>
      <c r="O51" s="114"/>
      <c r="P51" s="114"/>
      <c r="Q51" s="114"/>
      <c r="R51" s="114"/>
      <c r="S51" s="114"/>
    </row>
    <row r="52" spans="2:19" ht="35.25" customHeight="1" x14ac:dyDescent="0.25">
      <c r="B52" s="47" t="s">
        <v>67</v>
      </c>
      <c r="C52" s="48" t="s">
        <v>68</v>
      </c>
      <c r="D52" s="313" t="s">
        <v>479</v>
      </c>
      <c r="E52" s="314"/>
      <c r="F52" s="314"/>
      <c r="G52" s="314"/>
      <c r="H52" s="314"/>
      <c r="I52" s="314"/>
      <c r="J52" s="314"/>
      <c r="K52" s="315"/>
      <c r="L52" s="114"/>
      <c r="M52" s="114"/>
      <c r="N52" s="114"/>
      <c r="O52" s="114"/>
      <c r="P52" s="114"/>
      <c r="Q52" s="114"/>
      <c r="R52" s="114"/>
      <c r="S52" s="114"/>
    </row>
    <row r="53" spans="2:19" ht="12" customHeight="1" x14ac:dyDescent="0.25">
      <c r="L53" s="114"/>
      <c r="M53" s="114"/>
      <c r="N53" s="114"/>
      <c r="O53" s="114"/>
      <c r="P53" s="114"/>
      <c r="Q53" s="114"/>
      <c r="R53" s="114"/>
      <c r="S53" s="114"/>
    </row>
    <row r="55" spans="2:19" s="26" customFormat="1" ht="57.75" customHeight="1" x14ac:dyDescent="0.2">
      <c r="B55" s="289" t="s">
        <v>524</v>
      </c>
      <c r="C55" s="289"/>
      <c r="D55" s="289"/>
      <c r="E55" s="289"/>
      <c r="F55" s="289"/>
      <c r="G55" s="293" t="s">
        <v>4520</v>
      </c>
      <c r="H55" s="293"/>
      <c r="I55" s="293"/>
      <c r="J55" s="293"/>
      <c r="K55" s="293"/>
      <c r="M55" s="116" t="s">
        <v>4528</v>
      </c>
      <c r="N55" s="134" t="s">
        <v>4512</v>
      </c>
      <c r="O55" s="141">
        <f>G57*E57+G58*E58</f>
        <v>2006000</v>
      </c>
      <c r="P55" s="142">
        <f>O55/(O55+O56)</f>
        <v>0.91057648660916934</v>
      </c>
    </row>
    <row r="56" spans="2:19" s="59" customFormat="1" ht="34.5" customHeight="1" x14ac:dyDescent="0.2">
      <c r="B56" s="302" t="s">
        <v>11</v>
      </c>
      <c r="C56" s="302"/>
      <c r="D56" s="137" t="s">
        <v>4521</v>
      </c>
      <c r="E56" s="137" t="s">
        <v>2</v>
      </c>
      <c r="F56" s="138" t="s">
        <v>3</v>
      </c>
      <c r="G56" s="139" t="s">
        <v>4515</v>
      </c>
      <c r="H56" s="139" t="s">
        <v>4516</v>
      </c>
      <c r="I56" s="139" t="s">
        <v>4517</v>
      </c>
      <c r="J56" s="139" t="s">
        <v>4518</v>
      </c>
      <c r="K56" s="139" t="s">
        <v>4519</v>
      </c>
      <c r="M56" s="117">
        <f>G62*1000000/100000</f>
        <v>22.03</v>
      </c>
      <c r="N56" s="134" t="s">
        <v>4513</v>
      </c>
      <c r="O56" s="143">
        <f>G59*E59+G60*E60+G61*E61</f>
        <v>197000</v>
      </c>
      <c r="P56" s="142">
        <f>O56/(O55+O56)</f>
        <v>8.9423513390830683E-2</v>
      </c>
    </row>
    <row r="57" spans="2:19" s="59" customFormat="1" ht="12.75" customHeight="1" x14ac:dyDescent="0.2">
      <c r="B57" s="134" t="s">
        <v>20</v>
      </c>
      <c r="C57" s="30" t="s">
        <v>5</v>
      </c>
      <c r="D57" s="28">
        <v>65</v>
      </c>
      <c r="E57" s="27">
        <v>2000000</v>
      </c>
      <c r="F57" s="42" t="s">
        <v>9</v>
      </c>
      <c r="G57" s="40">
        <v>1</v>
      </c>
      <c r="H57" s="40">
        <v>1</v>
      </c>
      <c r="I57" s="40">
        <v>1</v>
      </c>
      <c r="J57" s="40">
        <v>1</v>
      </c>
      <c r="K57" s="40">
        <v>1</v>
      </c>
      <c r="M57" s="140"/>
    </row>
    <row r="58" spans="2:19" s="59" customFormat="1" ht="12.75" customHeight="1" x14ac:dyDescent="0.2">
      <c r="B58" s="134" t="s">
        <v>23</v>
      </c>
      <c r="C58" s="30" t="s">
        <v>6</v>
      </c>
      <c r="D58" s="28">
        <v>12</v>
      </c>
      <c r="E58" s="18">
        <v>30000</v>
      </c>
      <c r="F58" s="43" t="s">
        <v>24</v>
      </c>
      <c r="G58" s="40">
        <v>0.2</v>
      </c>
      <c r="H58" s="40">
        <v>0.2</v>
      </c>
      <c r="I58" s="40">
        <v>0.2</v>
      </c>
      <c r="J58" s="40">
        <v>0.2</v>
      </c>
      <c r="K58" s="40">
        <v>0.2</v>
      </c>
      <c r="M58" s="140"/>
    </row>
    <row r="59" spans="2:19" s="59" customFormat="1" ht="12.75" customHeight="1" x14ac:dyDescent="0.2">
      <c r="B59" s="134" t="s">
        <v>26</v>
      </c>
      <c r="C59" s="30" t="s">
        <v>27</v>
      </c>
      <c r="D59" s="28">
        <v>1</v>
      </c>
      <c r="E59" s="18">
        <v>110000</v>
      </c>
      <c r="F59" s="43" t="s">
        <v>28</v>
      </c>
      <c r="G59" s="40">
        <v>0.5</v>
      </c>
      <c r="H59" s="40">
        <v>0.5</v>
      </c>
      <c r="I59" s="40">
        <v>0.5</v>
      </c>
      <c r="J59" s="40">
        <v>0.5</v>
      </c>
      <c r="K59" s="40">
        <v>0.5</v>
      </c>
      <c r="M59" s="140"/>
    </row>
    <row r="60" spans="2:19" s="59" customFormat="1" ht="12.75" customHeight="1" x14ac:dyDescent="0.2">
      <c r="B60" s="134" t="s">
        <v>31</v>
      </c>
      <c r="C60" s="30" t="s">
        <v>32</v>
      </c>
      <c r="D60" s="28">
        <v>4</v>
      </c>
      <c r="E60" s="18">
        <v>40000</v>
      </c>
      <c r="F60" s="43" t="s">
        <v>33</v>
      </c>
      <c r="G60" s="40">
        <v>2.2999999999999998</v>
      </c>
      <c r="H60" s="40">
        <v>2.2999999999999998</v>
      </c>
      <c r="I60" s="40">
        <v>2.2999999999999998</v>
      </c>
      <c r="J60" s="40">
        <v>2.2999999999999998</v>
      </c>
      <c r="K60" s="40">
        <v>2.2999999999999998</v>
      </c>
      <c r="M60" s="140"/>
    </row>
    <row r="61" spans="2:19" s="59" customFormat="1" ht="12.75" customHeight="1" x14ac:dyDescent="0.2">
      <c r="B61" s="134" t="s">
        <v>45</v>
      </c>
      <c r="C61" s="70" t="s">
        <v>4531</v>
      </c>
      <c r="D61" s="63">
        <v>2</v>
      </c>
      <c r="E61" s="72">
        <v>100000</v>
      </c>
      <c r="F61" s="71" t="s">
        <v>4532</v>
      </c>
      <c r="G61" s="40">
        <v>0.5</v>
      </c>
      <c r="H61" s="40">
        <v>0.5</v>
      </c>
      <c r="I61" s="40">
        <v>0.5</v>
      </c>
      <c r="J61" s="40">
        <v>0.5</v>
      </c>
      <c r="K61" s="40">
        <v>0.5</v>
      </c>
      <c r="M61" s="140"/>
    </row>
    <row r="62" spans="2:19" s="26" customFormat="1" ht="18.75" x14ac:dyDescent="0.2">
      <c r="B62" s="20"/>
      <c r="C62" s="35"/>
      <c r="D62" s="13"/>
      <c r="E62" s="36"/>
      <c r="F62" s="41" t="s">
        <v>73</v>
      </c>
      <c r="G62" s="46">
        <f>(G57*$E57+G58*$E58+G59*$E59+G60*$E60+G61*$E61)/1000000</f>
        <v>2.2029999999999998</v>
      </c>
      <c r="H62" s="46">
        <f t="shared" ref="H62:K62" si="3">(H57*$E57+H58*$E58+H59*$E59+H60*$E60+H61*$E61)/1000000</f>
        <v>2.2029999999999998</v>
      </c>
      <c r="I62" s="46">
        <f t="shared" si="3"/>
        <v>2.2029999999999998</v>
      </c>
      <c r="J62" s="46">
        <f t="shared" si="3"/>
        <v>2.2029999999999998</v>
      </c>
      <c r="K62" s="46">
        <f t="shared" si="3"/>
        <v>2.2029999999999998</v>
      </c>
      <c r="L62" s="37"/>
      <c r="M62" s="288"/>
      <c r="N62" s="288"/>
    </row>
    <row r="63" spans="2:19" x14ac:dyDescent="0.25">
      <c r="F63" s="41" t="s">
        <v>462</v>
      </c>
      <c r="G63" s="292">
        <f>SUM(G62:K62)*90</f>
        <v>991.34999999999991</v>
      </c>
      <c r="H63" s="293"/>
      <c r="I63" s="293"/>
      <c r="J63" s="293"/>
      <c r="K63" s="293"/>
    </row>
    <row r="64" spans="2:19" x14ac:dyDescent="0.25">
      <c r="B64" s="290" t="s">
        <v>525</v>
      </c>
      <c r="C64" s="290"/>
      <c r="D64" s="291"/>
      <c r="M64" s="287"/>
      <c r="N64" s="287"/>
      <c r="O64" s="287"/>
      <c r="P64" s="287"/>
      <c r="Q64" s="287"/>
      <c r="R64" s="287"/>
    </row>
    <row r="65" spans="2:19" ht="56.25" customHeight="1" x14ac:dyDescent="0.25">
      <c r="B65" s="47" t="s">
        <v>20</v>
      </c>
      <c r="C65" s="48" t="s">
        <v>5</v>
      </c>
      <c r="D65" s="305" t="s">
        <v>463</v>
      </c>
      <c r="E65" s="305"/>
      <c r="F65" s="305"/>
      <c r="G65" s="305"/>
      <c r="H65" s="305"/>
      <c r="I65" s="305"/>
      <c r="J65" s="305"/>
      <c r="K65" s="305"/>
      <c r="L65" s="114"/>
      <c r="M65" s="114"/>
      <c r="N65" s="114"/>
      <c r="O65" s="114"/>
      <c r="P65" s="114"/>
      <c r="Q65" s="114"/>
      <c r="R65" s="114"/>
      <c r="S65" s="114"/>
    </row>
    <row r="66" spans="2:19" ht="56.25" customHeight="1" x14ac:dyDescent="0.25">
      <c r="B66" s="47" t="s">
        <v>23</v>
      </c>
      <c r="C66" s="48" t="s">
        <v>6</v>
      </c>
      <c r="D66" s="305" t="s">
        <v>4635</v>
      </c>
      <c r="E66" s="305"/>
      <c r="F66" s="305"/>
      <c r="G66" s="305"/>
      <c r="H66" s="305"/>
      <c r="I66" s="305"/>
      <c r="J66" s="305"/>
      <c r="K66" s="305"/>
      <c r="L66" s="114"/>
      <c r="M66" s="114"/>
      <c r="N66" s="114"/>
      <c r="O66" s="114"/>
      <c r="P66" s="114"/>
      <c r="Q66" s="114"/>
      <c r="R66" s="114"/>
      <c r="S66" s="114"/>
    </row>
    <row r="67" spans="2:19" ht="33" customHeight="1" x14ac:dyDescent="0.25">
      <c r="B67" s="47" t="s">
        <v>26</v>
      </c>
      <c r="C67" s="48" t="s">
        <v>27</v>
      </c>
      <c r="D67" s="310" t="s">
        <v>484</v>
      </c>
      <c r="E67" s="311"/>
      <c r="F67" s="311"/>
      <c r="G67" s="311"/>
      <c r="H67" s="311"/>
      <c r="I67" s="311"/>
      <c r="J67" s="311"/>
      <c r="K67" s="312"/>
      <c r="L67" s="114"/>
      <c r="M67" s="114"/>
      <c r="N67" s="114"/>
      <c r="O67" s="114"/>
      <c r="P67" s="114"/>
      <c r="Q67" s="114"/>
      <c r="R67" s="114"/>
      <c r="S67" s="114"/>
    </row>
    <row r="68" spans="2:19" ht="26.25" customHeight="1" x14ac:dyDescent="0.25">
      <c r="B68" s="47" t="s">
        <v>31</v>
      </c>
      <c r="C68" s="48" t="s">
        <v>32</v>
      </c>
      <c r="D68" s="310" t="s">
        <v>519</v>
      </c>
      <c r="E68" s="311"/>
      <c r="F68" s="311"/>
      <c r="G68" s="311"/>
      <c r="H68" s="311"/>
      <c r="I68" s="311"/>
      <c r="J68" s="311"/>
      <c r="K68" s="312"/>
      <c r="L68" s="114"/>
      <c r="M68" s="114"/>
      <c r="N68" s="114"/>
      <c r="O68" s="114"/>
      <c r="P68" s="114"/>
      <c r="Q68" s="114"/>
      <c r="R68" s="114"/>
      <c r="S68" s="114"/>
    </row>
    <row r="69" spans="2:19" ht="35.25" customHeight="1" x14ac:dyDescent="0.25">
      <c r="B69" s="47" t="s">
        <v>45</v>
      </c>
      <c r="C69" s="48" t="s">
        <v>4531</v>
      </c>
      <c r="D69" s="310" t="s">
        <v>4533</v>
      </c>
      <c r="E69" s="311"/>
      <c r="F69" s="311"/>
      <c r="G69" s="311"/>
      <c r="H69" s="311"/>
      <c r="I69" s="311"/>
      <c r="J69" s="311"/>
      <c r="K69" s="312"/>
      <c r="L69" s="114"/>
      <c r="M69" s="114"/>
      <c r="N69" s="114"/>
      <c r="O69" s="114"/>
      <c r="P69" s="114"/>
      <c r="Q69" s="114"/>
      <c r="R69" s="114"/>
      <c r="S69" s="114"/>
    </row>
    <row r="71" spans="2:19" x14ac:dyDescent="0.25">
      <c r="B71" s="308" t="s">
        <v>465</v>
      </c>
      <c r="C71" s="308"/>
      <c r="D71" s="308"/>
      <c r="E71" s="308"/>
      <c r="F71" s="308"/>
      <c r="G71" s="308"/>
      <c r="H71" s="308"/>
      <c r="I71" s="308"/>
      <c r="J71" s="308"/>
      <c r="K71" s="308"/>
      <c r="L71" s="122"/>
      <c r="M71" s="122"/>
      <c r="N71" s="122"/>
      <c r="O71" s="122"/>
      <c r="P71" s="122"/>
      <c r="Q71" s="122"/>
      <c r="R71" s="122"/>
      <c r="S71" s="122"/>
    </row>
    <row r="72" spans="2:19" ht="81" customHeight="1" x14ac:dyDescent="0.25">
      <c r="B72" s="58">
        <v>1</v>
      </c>
      <c r="C72" s="309" t="s">
        <v>466</v>
      </c>
      <c r="D72" s="309"/>
      <c r="E72" s="309"/>
      <c r="F72" s="309"/>
      <c r="G72" s="309"/>
      <c r="H72" s="309"/>
      <c r="I72" s="309"/>
      <c r="J72" s="309"/>
      <c r="K72" s="309"/>
      <c r="L72" s="123"/>
      <c r="M72" s="123"/>
      <c r="N72" s="123"/>
      <c r="O72" s="123"/>
      <c r="P72" s="123"/>
      <c r="Q72" s="123"/>
      <c r="R72" s="123"/>
      <c r="S72" s="123"/>
    </row>
    <row r="73" spans="2:19" x14ac:dyDescent="0.25">
      <c r="B73" s="58">
        <v>2</v>
      </c>
      <c r="C73" s="306" t="s">
        <v>74</v>
      </c>
      <c r="D73" s="306"/>
      <c r="E73" s="306"/>
      <c r="F73" s="306"/>
      <c r="G73" s="306"/>
      <c r="H73" s="306"/>
      <c r="I73" s="306"/>
      <c r="J73" s="306"/>
      <c r="K73" s="306"/>
      <c r="L73" s="124"/>
      <c r="M73" s="124"/>
      <c r="N73" s="124"/>
      <c r="O73" s="124"/>
      <c r="P73" s="124"/>
      <c r="Q73" s="124"/>
      <c r="R73" s="124"/>
      <c r="S73" s="124"/>
    </row>
    <row r="74" spans="2:19" x14ac:dyDescent="0.25">
      <c r="B74" s="58">
        <v>3</v>
      </c>
      <c r="C74" s="306" t="s">
        <v>75</v>
      </c>
      <c r="D74" s="306"/>
      <c r="E74" s="306"/>
      <c r="F74" s="306"/>
      <c r="G74" s="306"/>
      <c r="H74" s="306"/>
      <c r="I74" s="306"/>
      <c r="J74" s="306"/>
      <c r="K74" s="306"/>
      <c r="L74" s="124"/>
      <c r="M74" s="124"/>
      <c r="N74" s="124"/>
      <c r="O74" s="124"/>
      <c r="P74" s="124"/>
      <c r="Q74" s="124"/>
      <c r="R74" s="124"/>
      <c r="S74" s="124"/>
    </row>
  </sheetData>
  <sheetProtection password="E221" sheet="1" objects="1" scenarios="1"/>
  <mergeCells count="51">
    <mergeCell ref="M16:R16"/>
    <mergeCell ref="D22:K22"/>
    <mergeCell ref="B2:F2"/>
    <mergeCell ref="G2:K2"/>
    <mergeCell ref="B3:C3"/>
    <mergeCell ref="G15:K15"/>
    <mergeCell ref="B16:D16"/>
    <mergeCell ref="D17:K17"/>
    <mergeCell ref="D18:K18"/>
    <mergeCell ref="D19:K19"/>
    <mergeCell ref="D20:K20"/>
    <mergeCell ref="D21:K21"/>
    <mergeCell ref="D26:K26"/>
    <mergeCell ref="C27:K27"/>
    <mergeCell ref="B28:F28"/>
    <mergeCell ref="G28:K28"/>
    <mergeCell ref="B29:C29"/>
    <mergeCell ref="M30:N31"/>
    <mergeCell ref="M39:N40"/>
    <mergeCell ref="G41:K41"/>
    <mergeCell ref="B42:D42"/>
    <mergeCell ref="M42:R42"/>
    <mergeCell ref="M62:N62"/>
    <mergeCell ref="G63:K63"/>
    <mergeCell ref="D44:K44"/>
    <mergeCell ref="D45:K45"/>
    <mergeCell ref="D46:K46"/>
    <mergeCell ref="D47:K47"/>
    <mergeCell ref="D48:K48"/>
    <mergeCell ref="D51:K51"/>
    <mergeCell ref="M64:R64"/>
    <mergeCell ref="D65:K65"/>
    <mergeCell ref="D67:K67"/>
    <mergeCell ref="D68:K68"/>
    <mergeCell ref="D69:K69"/>
    <mergeCell ref="B71:K71"/>
    <mergeCell ref="C72:K72"/>
    <mergeCell ref="C73:K73"/>
    <mergeCell ref="C74:K74"/>
    <mergeCell ref="D23:K23"/>
    <mergeCell ref="D24:K24"/>
    <mergeCell ref="D49:K49"/>
    <mergeCell ref="D50:K50"/>
    <mergeCell ref="D66:K66"/>
    <mergeCell ref="B64:D64"/>
    <mergeCell ref="D52:K52"/>
    <mergeCell ref="B55:F55"/>
    <mergeCell ref="G55:K55"/>
    <mergeCell ref="B56:C56"/>
    <mergeCell ref="D43:K43"/>
    <mergeCell ref="D25:K2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1283"/>
  </sheetPr>
  <dimension ref="B2:P19"/>
  <sheetViews>
    <sheetView workbookViewId="0"/>
  </sheetViews>
  <sheetFormatPr defaultRowHeight="15" x14ac:dyDescent="0.25"/>
  <cols>
    <col min="1" max="1" width="1.7109375" customWidth="1"/>
    <col min="2" max="2" width="6" customWidth="1"/>
    <col min="3" max="3" width="22.42578125" customWidth="1"/>
    <col min="5" max="5" width="12.85546875" customWidth="1"/>
    <col min="6" max="6" width="80.140625" customWidth="1"/>
  </cols>
  <sheetData>
    <row r="2" spans="2:16" s="26" customFormat="1" ht="15" customHeight="1" x14ac:dyDescent="0.2">
      <c r="B2" s="289" t="s">
        <v>4511</v>
      </c>
      <c r="C2" s="289"/>
      <c r="D2" s="289"/>
      <c r="E2" s="289"/>
      <c r="F2" s="289"/>
      <c r="G2" s="293" t="s">
        <v>10</v>
      </c>
      <c r="H2" s="293"/>
      <c r="I2" s="293"/>
      <c r="J2" s="293"/>
      <c r="K2" s="293"/>
    </row>
    <row r="3" spans="2:16" s="59" customFormat="1" ht="15" customHeight="1" x14ac:dyDescent="0.2">
      <c r="B3" s="302" t="s">
        <v>11</v>
      </c>
      <c r="C3" s="302"/>
      <c r="D3" s="320" t="s">
        <v>1</v>
      </c>
      <c r="E3" s="320" t="s">
        <v>2</v>
      </c>
      <c r="F3" s="321" t="s">
        <v>3</v>
      </c>
      <c r="G3" s="322" t="s">
        <v>4507</v>
      </c>
      <c r="H3" s="322"/>
      <c r="I3" s="322"/>
      <c r="J3" s="322"/>
      <c r="K3" s="322"/>
    </row>
    <row r="4" spans="2:16" s="59" customFormat="1" ht="18.75" customHeight="1" x14ac:dyDescent="0.2">
      <c r="B4" s="302"/>
      <c r="C4" s="302"/>
      <c r="D4" s="320"/>
      <c r="E4" s="320"/>
      <c r="F4" s="321"/>
      <c r="G4" s="106">
        <v>2015</v>
      </c>
      <c r="H4" s="106">
        <v>2016</v>
      </c>
      <c r="I4" s="106">
        <v>2017</v>
      </c>
      <c r="J4" s="106">
        <v>2018</v>
      </c>
      <c r="K4" s="106">
        <v>2019</v>
      </c>
    </row>
    <row r="5" spans="2:16" s="26" customFormat="1" ht="12.95" customHeight="1" x14ac:dyDescent="0.2">
      <c r="B5" s="103" t="s">
        <v>16</v>
      </c>
      <c r="C5" s="30" t="s">
        <v>0</v>
      </c>
      <c r="D5" s="28">
        <v>40</v>
      </c>
      <c r="E5" s="27">
        <v>700000</v>
      </c>
      <c r="F5" s="42" t="s">
        <v>4</v>
      </c>
      <c r="G5" s="40">
        <v>10</v>
      </c>
      <c r="H5" s="40">
        <v>10</v>
      </c>
      <c r="I5" s="40">
        <v>10</v>
      </c>
      <c r="J5" s="40">
        <v>10</v>
      </c>
      <c r="K5" s="40">
        <v>10</v>
      </c>
    </row>
    <row r="6" spans="2:16" s="26" customFormat="1" ht="12.95" customHeight="1" x14ac:dyDescent="0.2">
      <c r="B6" s="103" t="s">
        <v>20</v>
      </c>
      <c r="C6" s="30" t="s">
        <v>5</v>
      </c>
      <c r="D6" s="28">
        <v>65</v>
      </c>
      <c r="E6" s="27">
        <v>2000000</v>
      </c>
      <c r="F6" s="42" t="s">
        <v>9</v>
      </c>
      <c r="G6" s="40">
        <v>0.1</v>
      </c>
      <c r="H6" s="40">
        <v>0.1</v>
      </c>
      <c r="I6" s="40">
        <v>0.1</v>
      </c>
      <c r="J6" s="40">
        <v>0.1</v>
      </c>
      <c r="K6" s="40">
        <v>0.1</v>
      </c>
    </row>
    <row r="7" spans="2:16" s="26" customFormat="1" ht="12.95" customHeight="1" x14ac:dyDescent="0.2">
      <c r="B7" s="103" t="s">
        <v>23</v>
      </c>
      <c r="C7" s="30" t="s">
        <v>6</v>
      </c>
      <c r="D7" s="28">
        <v>12</v>
      </c>
      <c r="E7" s="18">
        <v>30000</v>
      </c>
      <c r="F7" s="43" t="s">
        <v>24</v>
      </c>
      <c r="G7" s="40">
        <v>0.4</v>
      </c>
      <c r="H7" s="40">
        <v>0.4</v>
      </c>
      <c r="I7" s="40">
        <v>0.4</v>
      </c>
      <c r="J7" s="40">
        <v>0.4</v>
      </c>
      <c r="K7" s="40">
        <v>0.4</v>
      </c>
    </row>
    <row r="8" spans="2:16" s="26" customFormat="1" ht="12.75" customHeight="1" x14ac:dyDescent="0.2">
      <c r="B8" s="20"/>
      <c r="C8" s="35"/>
      <c r="D8" s="13"/>
      <c r="E8" s="36"/>
      <c r="F8" s="41" t="s">
        <v>73</v>
      </c>
      <c r="G8" s="46">
        <f>(G5*$E5+G6*$E6+G7*$E7)/1000000</f>
        <v>7.2119999999999997</v>
      </c>
      <c r="H8" s="46">
        <f t="shared" ref="H8:K8" si="0">(H5*$E5+H6*$E6+H7*$E7)/1000000</f>
        <v>7.2119999999999997</v>
      </c>
      <c r="I8" s="46">
        <f t="shared" si="0"/>
        <v>7.2119999999999997</v>
      </c>
      <c r="J8" s="46">
        <f t="shared" si="0"/>
        <v>7.2119999999999997</v>
      </c>
      <c r="K8" s="46">
        <f t="shared" si="0"/>
        <v>7.2119999999999997</v>
      </c>
    </row>
    <row r="9" spans="2:16" x14ac:dyDescent="0.25">
      <c r="B9" s="34"/>
      <c r="C9" s="105"/>
      <c r="D9" s="29"/>
      <c r="E9" s="1"/>
      <c r="F9" s="41" t="s">
        <v>4506</v>
      </c>
      <c r="G9" s="292">
        <f>SUM(G8:K8)*189</f>
        <v>6815.34</v>
      </c>
      <c r="H9" s="293"/>
      <c r="I9" s="293"/>
      <c r="J9" s="293"/>
      <c r="K9" s="293"/>
    </row>
    <row r="10" spans="2:16" x14ac:dyDescent="0.25">
      <c r="B10" s="34"/>
      <c r="C10" s="105"/>
      <c r="D10" s="29"/>
      <c r="E10" s="1"/>
      <c r="F10" s="41" t="s">
        <v>4508</v>
      </c>
      <c r="G10" s="292">
        <v>255</v>
      </c>
      <c r="H10" s="292"/>
      <c r="I10" s="292"/>
      <c r="J10" s="292"/>
      <c r="K10" s="292"/>
    </row>
    <row r="11" spans="2:16" x14ac:dyDescent="0.25">
      <c r="B11" s="34"/>
      <c r="C11" s="105"/>
      <c r="D11" s="29"/>
      <c r="E11" s="1"/>
      <c r="F11" s="41" t="s">
        <v>4509</v>
      </c>
      <c r="G11" s="316">
        <f>G10/G9</f>
        <v>3.741559481992094E-2</v>
      </c>
      <c r="H11" s="317"/>
      <c r="I11" s="317"/>
      <c r="J11" s="317"/>
      <c r="K11" s="318"/>
    </row>
    <row r="12" spans="2:16" x14ac:dyDescent="0.25">
      <c r="B12" s="296" t="s">
        <v>4510</v>
      </c>
      <c r="C12" s="296"/>
      <c r="D12" s="297"/>
      <c r="E12" s="1"/>
      <c r="F12" s="2"/>
      <c r="G12" s="34"/>
      <c r="H12" s="34"/>
      <c r="I12" s="34"/>
      <c r="J12" s="34"/>
      <c r="K12" s="34"/>
      <c r="L12" s="104"/>
      <c r="M12" s="104"/>
      <c r="N12" s="104"/>
      <c r="O12" s="104"/>
      <c r="P12" s="80"/>
    </row>
    <row r="13" spans="2:16" ht="20.25" customHeight="1" x14ac:dyDescent="0.25">
      <c r="B13" s="47" t="s">
        <v>16</v>
      </c>
      <c r="C13" s="48" t="s">
        <v>0</v>
      </c>
      <c r="D13" s="319" t="s">
        <v>4534</v>
      </c>
      <c r="E13" s="319"/>
      <c r="F13" s="319"/>
      <c r="G13" s="319"/>
      <c r="H13" s="319"/>
      <c r="I13" s="319"/>
      <c r="J13" s="319"/>
      <c r="K13" s="319"/>
      <c r="L13" s="107"/>
      <c r="M13" s="107"/>
      <c r="N13" s="107"/>
      <c r="O13" s="107"/>
      <c r="P13" s="107"/>
    </row>
    <row r="14" spans="2:16" ht="16.5" customHeight="1" x14ac:dyDescent="0.25">
      <c r="B14" s="47" t="s">
        <v>20</v>
      </c>
      <c r="C14" s="48" t="s">
        <v>5</v>
      </c>
      <c r="D14" s="319"/>
      <c r="E14" s="319"/>
      <c r="F14" s="319"/>
      <c r="G14" s="319"/>
      <c r="H14" s="319"/>
      <c r="I14" s="319"/>
      <c r="J14" s="319"/>
      <c r="K14" s="319"/>
      <c r="L14" s="107"/>
      <c r="M14" s="107"/>
      <c r="N14" s="107"/>
      <c r="O14" s="107"/>
      <c r="P14" s="107"/>
    </row>
    <row r="15" spans="2:16" ht="33" customHeight="1" x14ac:dyDescent="0.25">
      <c r="B15" s="47" t="s">
        <v>23</v>
      </c>
      <c r="C15" s="48" t="s">
        <v>6</v>
      </c>
      <c r="D15" s="319"/>
      <c r="E15" s="319"/>
      <c r="F15" s="319"/>
      <c r="G15" s="319"/>
      <c r="H15" s="319"/>
      <c r="I15" s="319"/>
      <c r="J15" s="319"/>
      <c r="K15" s="319"/>
      <c r="L15" s="107"/>
      <c r="M15" s="107"/>
      <c r="N15" s="107"/>
      <c r="O15" s="107"/>
      <c r="P15" s="107"/>
    </row>
    <row r="16" spans="2:16" x14ac:dyDescent="0.25">
      <c r="L16" s="80"/>
      <c r="M16" s="80"/>
      <c r="N16" s="80"/>
      <c r="O16" s="80"/>
      <c r="P16" s="80"/>
    </row>
    <row r="17" spans="3:16" x14ac:dyDescent="0.25">
      <c r="L17" s="80"/>
      <c r="M17" s="80"/>
      <c r="N17" s="80"/>
      <c r="O17" s="80"/>
      <c r="P17" s="80"/>
    </row>
    <row r="18" spans="3:16" x14ac:dyDescent="0.25">
      <c r="L18" s="80"/>
      <c r="M18" s="80"/>
      <c r="N18" s="80"/>
      <c r="O18" s="80"/>
      <c r="P18" s="80"/>
    </row>
    <row r="19" spans="3:16" ht="14.25" customHeight="1" x14ac:dyDescent="0.25">
      <c r="C19" s="144"/>
    </row>
  </sheetData>
  <sheetProtection password="E221" sheet="1" objects="1" scenarios="1"/>
  <mergeCells count="12">
    <mergeCell ref="G2:K2"/>
    <mergeCell ref="G10:K10"/>
    <mergeCell ref="G11:K11"/>
    <mergeCell ref="D13:K15"/>
    <mergeCell ref="G9:K9"/>
    <mergeCell ref="B12:D12"/>
    <mergeCell ref="B2:F2"/>
    <mergeCell ref="B3:C4"/>
    <mergeCell ref="D3:D4"/>
    <mergeCell ref="E3:E4"/>
    <mergeCell ref="F3:F4"/>
    <mergeCell ref="G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Q35"/>
  <sheetViews>
    <sheetView showGridLines="0" zoomScale="80" zoomScaleNormal="80" workbookViewId="0"/>
  </sheetViews>
  <sheetFormatPr defaultRowHeight="15" x14ac:dyDescent="0.25"/>
  <cols>
    <col min="1" max="1" width="1.85546875" customWidth="1"/>
    <col min="2" max="2" width="3.85546875" style="34" customWidth="1"/>
    <col min="3" max="3" width="39.5703125" style="146" customWidth="1"/>
    <col min="4" max="4" width="9.7109375" style="29" customWidth="1"/>
    <col min="5" max="5" width="19" style="1" customWidth="1"/>
    <col min="6" max="6" width="101.85546875" style="2" customWidth="1"/>
    <col min="7" max="11" width="5.7109375" style="34" customWidth="1"/>
    <col min="12" max="12" width="1.5703125" customWidth="1"/>
    <col min="13" max="13" width="33.42578125" customWidth="1"/>
    <col min="14" max="14" width="2.28515625" customWidth="1"/>
    <col min="15" max="15" width="3.28515625" customWidth="1"/>
  </cols>
  <sheetData>
    <row r="2" spans="2:17" s="26" customFormat="1" ht="48" customHeight="1" x14ac:dyDescent="0.2">
      <c r="B2" s="323" t="s">
        <v>467</v>
      </c>
      <c r="C2" s="323"/>
      <c r="D2" s="323"/>
      <c r="E2" s="323"/>
      <c r="F2" s="323"/>
      <c r="G2" s="324" t="s">
        <v>4520</v>
      </c>
      <c r="H2" s="324"/>
      <c r="I2" s="324"/>
      <c r="J2" s="324"/>
      <c r="K2" s="324"/>
      <c r="M2" s="161" t="s">
        <v>4526</v>
      </c>
    </row>
    <row r="3" spans="2:17" s="59" customFormat="1" ht="30.75" customHeight="1" x14ac:dyDescent="0.2">
      <c r="B3" s="325" t="s">
        <v>11</v>
      </c>
      <c r="C3" s="326"/>
      <c r="D3" s="162" t="s">
        <v>4521</v>
      </c>
      <c r="E3" s="162" t="s">
        <v>2</v>
      </c>
      <c r="F3" s="163" t="s">
        <v>3</v>
      </c>
      <c r="G3" s="164" t="s">
        <v>4515</v>
      </c>
      <c r="H3" s="164" t="s">
        <v>4516</v>
      </c>
      <c r="I3" s="164" t="s">
        <v>4517</v>
      </c>
      <c r="J3" s="164" t="s">
        <v>4518</v>
      </c>
      <c r="K3" s="164" t="s">
        <v>4519</v>
      </c>
      <c r="M3" s="165">
        <f>G7*1000000/250000</f>
        <v>6.8</v>
      </c>
    </row>
    <row r="4" spans="2:17" s="59" customFormat="1" ht="30" customHeight="1" x14ac:dyDescent="0.2">
      <c r="B4" s="166" t="s">
        <v>19</v>
      </c>
      <c r="C4" s="167" t="s">
        <v>4538</v>
      </c>
      <c r="D4" s="168">
        <v>3</v>
      </c>
      <c r="E4" s="169">
        <v>6000000</v>
      </c>
      <c r="F4" s="170" t="s">
        <v>4539</v>
      </c>
      <c r="G4" s="171">
        <v>0.1</v>
      </c>
      <c r="H4" s="171">
        <v>0.1</v>
      </c>
      <c r="I4" s="171">
        <v>0.1</v>
      </c>
      <c r="J4" s="171">
        <v>0.1</v>
      </c>
      <c r="K4" s="171">
        <v>0.1</v>
      </c>
    </row>
    <row r="5" spans="2:17" s="26" customFormat="1" ht="23.25" customHeight="1" x14ac:dyDescent="0.2">
      <c r="B5" s="166" t="s">
        <v>20</v>
      </c>
      <c r="C5" s="167" t="s">
        <v>4540</v>
      </c>
      <c r="D5" s="168">
        <v>16</v>
      </c>
      <c r="E5" s="172">
        <v>2000000</v>
      </c>
      <c r="F5" s="173" t="s">
        <v>9</v>
      </c>
      <c r="G5" s="171">
        <v>0.4</v>
      </c>
      <c r="H5" s="171">
        <v>0.4</v>
      </c>
      <c r="I5" s="171">
        <v>0.4</v>
      </c>
      <c r="J5" s="171">
        <v>0.4</v>
      </c>
      <c r="K5" s="171">
        <v>0.4</v>
      </c>
    </row>
    <row r="6" spans="2:17" s="26" customFormat="1" ht="22.5" customHeight="1" x14ac:dyDescent="0.2">
      <c r="B6" s="166" t="s">
        <v>22</v>
      </c>
      <c r="C6" s="167" t="s">
        <v>4541</v>
      </c>
      <c r="D6" s="168">
        <v>3</v>
      </c>
      <c r="E6" s="174">
        <v>1500000</v>
      </c>
      <c r="F6" s="175" t="s">
        <v>4542</v>
      </c>
      <c r="G6" s="171">
        <v>0.2</v>
      </c>
      <c r="H6" s="171">
        <v>0.2</v>
      </c>
      <c r="I6" s="171">
        <v>0.2</v>
      </c>
      <c r="J6" s="171">
        <v>0.2</v>
      </c>
      <c r="K6" s="171">
        <v>0.2</v>
      </c>
    </row>
    <row r="7" spans="2:17" s="26" customFormat="1" ht="12.95" customHeight="1" x14ac:dyDescent="0.2">
      <c r="B7" s="20"/>
      <c r="C7" s="35"/>
      <c r="D7" s="13"/>
      <c r="E7" s="36"/>
      <c r="F7" s="176" t="s">
        <v>73</v>
      </c>
      <c r="G7" s="177">
        <f>(G4*$E4+G5*$E5+G6*$E6)/1000000</f>
        <v>1.7</v>
      </c>
      <c r="H7" s="177">
        <f t="shared" ref="H7:K7" si="0">(H4*$E4+H5*$E5+H6*$E6)/1000000</f>
        <v>1.7</v>
      </c>
      <c r="I7" s="177">
        <f t="shared" si="0"/>
        <v>1.7</v>
      </c>
      <c r="J7" s="177">
        <f t="shared" si="0"/>
        <v>1.7</v>
      </c>
      <c r="K7" s="177">
        <f t="shared" si="0"/>
        <v>1.7</v>
      </c>
    </row>
    <row r="8" spans="2:17" s="26" customFormat="1" ht="12.75" customHeight="1" x14ac:dyDescent="0.25">
      <c r="B8" s="34"/>
      <c r="C8" s="146"/>
      <c r="D8" s="29"/>
      <c r="E8" s="1"/>
      <c r="F8" s="176" t="s">
        <v>4514</v>
      </c>
      <c r="G8" s="327">
        <f>SUM(G7:K7)*50</f>
        <v>425</v>
      </c>
      <c r="H8" s="324"/>
      <c r="I8" s="324"/>
      <c r="J8" s="324"/>
      <c r="K8" s="324"/>
      <c r="L8" s="37"/>
    </row>
    <row r="9" spans="2:17" ht="15" customHeight="1" x14ac:dyDescent="0.25">
      <c r="B9" s="328" t="s">
        <v>470</v>
      </c>
      <c r="C9" s="328"/>
      <c r="D9" s="329"/>
    </row>
    <row r="10" spans="2:17" ht="42" customHeight="1" x14ac:dyDescent="0.25">
      <c r="B10" s="178" t="s">
        <v>19</v>
      </c>
      <c r="C10" s="179" t="s">
        <v>4538</v>
      </c>
      <c r="D10" s="330" t="s">
        <v>4543</v>
      </c>
      <c r="E10" s="330"/>
      <c r="F10" s="330"/>
      <c r="G10" s="330"/>
      <c r="H10" s="330"/>
      <c r="I10" s="330"/>
      <c r="J10" s="330"/>
      <c r="K10" s="330"/>
      <c r="M10" s="287"/>
      <c r="N10" s="287"/>
      <c r="O10" s="287"/>
      <c r="P10" s="287"/>
    </row>
    <row r="11" spans="2:17" ht="49.5" customHeight="1" x14ac:dyDescent="0.25">
      <c r="B11" s="178" t="s">
        <v>20</v>
      </c>
      <c r="C11" s="179" t="s">
        <v>4540</v>
      </c>
      <c r="D11" s="330" t="s">
        <v>4544</v>
      </c>
      <c r="E11" s="330"/>
      <c r="F11" s="330"/>
      <c r="G11" s="330"/>
      <c r="H11" s="330"/>
      <c r="I11" s="330"/>
      <c r="J11" s="330"/>
      <c r="K11" s="330"/>
      <c r="L11" s="114"/>
      <c r="M11" s="114"/>
      <c r="N11" s="114"/>
      <c r="O11" s="114"/>
      <c r="P11" s="114"/>
      <c r="Q11" s="114"/>
    </row>
    <row r="12" spans="2:17" ht="30" customHeight="1" x14ac:dyDescent="0.25">
      <c r="B12" s="178" t="s">
        <v>22</v>
      </c>
      <c r="C12" s="179" t="s">
        <v>4541</v>
      </c>
      <c r="D12" s="330" t="s">
        <v>4545</v>
      </c>
      <c r="E12" s="330"/>
      <c r="F12" s="330"/>
      <c r="G12" s="330"/>
      <c r="H12" s="330"/>
      <c r="I12" s="330"/>
      <c r="J12" s="330"/>
      <c r="K12" s="330"/>
      <c r="L12" s="114"/>
      <c r="M12" s="114"/>
      <c r="N12" s="114"/>
      <c r="O12" s="114"/>
      <c r="P12" s="114"/>
      <c r="Q12" s="114"/>
    </row>
    <row r="13" spans="2:17" ht="18" customHeight="1" x14ac:dyDescent="0.25">
      <c r="C13" s="303"/>
      <c r="D13" s="303"/>
      <c r="E13" s="303"/>
      <c r="F13" s="303"/>
      <c r="G13" s="303"/>
      <c r="H13" s="303"/>
      <c r="I13" s="303"/>
      <c r="J13" s="303"/>
      <c r="K13" s="303"/>
      <c r="L13" s="114"/>
      <c r="M13" s="114"/>
      <c r="N13" s="114"/>
      <c r="O13" s="114"/>
      <c r="P13" s="114"/>
      <c r="Q13" s="114"/>
    </row>
    <row r="14" spans="2:17" ht="50.25" customHeight="1" x14ac:dyDescent="0.25">
      <c r="B14" s="323" t="s">
        <v>468</v>
      </c>
      <c r="C14" s="323"/>
      <c r="D14" s="323"/>
      <c r="E14" s="323"/>
      <c r="F14" s="323"/>
      <c r="G14" s="331" t="s">
        <v>4520</v>
      </c>
      <c r="H14" s="331"/>
      <c r="I14" s="331"/>
      <c r="J14" s="331"/>
      <c r="K14" s="331"/>
      <c r="M14" s="161" t="s">
        <v>4527</v>
      </c>
    </row>
    <row r="15" spans="2:17" s="26" customFormat="1" ht="29.25" customHeight="1" x14ac:dyDescent="0.2">
      <c r="B15" s="180" t="s">
        <v>11</v>
      </c>
      <c r="C15" s="181"/>
      <c r="D15" s="162" t="s">
        <v>4521</v>
      </c>
      <c r="E15" s="162" t="s">
        <v>2</v>
      </c>
      <c r="F15" s="163" t="s">
        <v>3</v>
      </c>
      <c r="G15" s="164" t="s">
        <v>4515</v>
      </c>
      <c r="H15" s="164" t="s">
        <v>4516</v>
      </c>
      <c r="I15" s="164" t="s">
        <v>4517</v>
      </c>
      <c r="J15" s="164" t="s">
        <v>4518</v>
      </c>
      <c r="K15" s="164" t="s">
        <v>4519</v>
      </c>
      <c r="M15" s="165">
        <f>G19*1000000/150000</f>
        <v>4.583333333333333</v>
      </c>
    </row>
    <row r="16" spans="2:17" s="59" customFormat="1" ht="32.25" customHeight="1" x14ac:dyDescent="0.2">
      <c r="B16" s="166" t="s">
        <v>19</v>
      </c>
      <c r="C16" s="167" t="s">
        <v>4538</v>
      </c>
      <c r="D16" s="168">
        <v>3</v>
      </c>
      <c r="E16" s="172">
        <v>6000000</v>
      </c>
      <c r="F16" s="170" t="s">
        <v>4539</v>
      </c>
      <c r="G16" s="171">
        <v>0.05</v>
      </c>
      <c r="H16" s="171">
        <v>0.05</v>
      </c>
      <c r="I16" s="171">
        <v>0.05</v>
      </c>
      <c r="J16" s="171">
        <v>0.05</v>
      </c>
      <c r="K16" s="171">
        <v>0.05</v>
      </c>
    </row>
    <row r="17" spans="2:17" s="26" customFormat="1" ht="17.25" customHeight="1" x14ac:dyDescent="0.2">
      <c r="B17" s="166" t="s">
        <v>20</v>
      </c>
      <c r="C17" s="167" t="s">
        <v>4540</v>
      </c>
      <c r="D17" s="168">
        <v>16</v>
      </c>
      <c r="E17" s="172">
        <v>2000000</v>
      </c>
      <c r="F17" s="182" t="s">
        <v>9</v>
      </c>
      <c r="G17" s="171">
        <v>0.1</v>
      </c>
      <c r="H17" s="171">
        <v>0.1</v>
      </c>
      <c r="I17" s="171">
        <v>0.1</v>
      </c>
      <c r="J17" s="171">
        <v>0.1</v>
      </c>
      <c r="K17" s="171">
        <v>0.1</v>
      </c>
    </row>
    <row r="18" spans="2:17" s="26" customFormat="1" ht="21" customHeight="1" x14ac:dyDescent="0.2">
      <c r="B18" s="166" t="s">
        <v>22</v>
      </c>
      <c r="C18" s="167" t="s">
        <v>4541</v>
      </c>
      <c r="D18" s="168">
        <v>3</v>
      </c>
      <c r="E18" s="174">
        <v>1500000</v>
      </c>
      <c r="F18" s="175" t="s">
        <v>4542</v>
      </c>
      <c r="G18" s="183">
        <v>0.125</v>
      </c>
      <c r="H18" s="183">
        <v>0.125</v>
      </c>
      <c r="I18" s="183">
        <v>0.125</v>
      </c>
      <c r="J18" s="183">
        <v>0.125</v>
      </c>
      <c r="K18" s="183">
        <v>0.125</v>
      </c>
    </row>
    <row r="19" spans="2:17" s="26" customFormat="1" ht="12.95" customHeight="1" x14ac:dyDescent="0.2">
      <c r="B19" s="20"/>
      <c r="C19" s="35"/>
      <c r="D19" s="13"/>
      <c r="E19" s="36"/>
      <c r="F19" s="176" t="s">
        <v>73</v>
      </c>
      <c r="G19" s="177">
        <f>(G16*$E16+G17*$E17+G18*$E18)/1000000</f>
        <v>0.6875</v>
      </c>
      <c r="H19" s="177">
        <f t="shared" ref="H19:K19" si="1">(H16*$E16+H17*$E17+H18*$E18)/1000000</f>
        <v>0.6875</v>
      </c>
      <c r="I19" s="177">
        <f t="shared" si="1"/>
        <v>0.6875</v>
      </c>
      <c r="J19" s="177">
        <f t="shared" si="1"/>
        <v>0.6875</v>
      </c>
      <c r="K19" s="177">
        <f t="shared" si="1"/>
        <v>0.6875</v>
      </c>
    </row>
    <row r="20" spans="2:17" s="26" customFormat="1" ht="15" customHeight="1" x14ac:dyDescent="0.25">
      <c r="B20" s="34"/>
      <c r="C20" s="146"/>
      <c r="D20" s="29"/>
      <c r="E20" s="1"/>
      <c r="F20" s="176" t="s">
        <v>427</v>
      </c>
      <c r="G20" s="327">
        <f>SUM(G19:K19)*82</f>
        <v>281.875</v>
      </c>
      <c r="H20" s="324"/>
      <c r="I20" s="324"/>
      <c r="J20" s="324"/>
      <c r="K20" s="324"/>
      <c r="L20" s="37"/>
    </row>
    <row r="21" spans="2:17" x14ac:dyDescent="0.25">
      <c r="B21" s="332" t="s">
        <v>471</v>
      </c>
      <c r="C21" s="332"/>
      <c r="D21" s="333"/>
    </row>
    <row r="22" spans="2:17" ht="51.75" customHeight="1" x14ac:dyDescent="0.25">
      <c r="B22" s="178" t="s">
        <v>19</v>
      </c>
      <c r="C22" s="179" t="s">
        <v>4538</v>
      </c>
      <c r="D22" s="330" t="s">
        <v>4546</v>
      </c>
      <c r="E22" s="330"/>
      <c r="F22" s="330"/>
      <c r="G22" s="330"/>
      <c r="H22" s="330"/>
      <c r="I22" s="330"/>
      <c r="J22" s="330"/>
      <c r="K22" s="330"/>
      <c r="M22" s="287"/>
      <c r="N22" s="287"/>
      <c r="O22" s="287"/>
      <c r="P22" s="287"/>
    </row>
    <row r="23" spans="2:17" ht="48.75" customHeight="1" x14ac:dyDescent="0.25">
      <c r="B23" s="178" t="s">
        <v>20</v>
      </c>
      <c r="C23" s="179" t="s">
        <v>4540</v>
      </c>
      <c r="D23" s="330" t="s">
        <v>4547</v>
      </c>
      <c r="E23" s="330"/>
      <c r="F23" s="330"/>
      <c r="G23" s="330"/>
      <c r="H23" s="330"/>
      <c r="I23" s="330"/>
      <c r="J23" s="330"/>
      <c r="K23" s="330"/>
      <c r="L23" s="114"/>
      <c r="M23" s="114"/>
      <c r="N23" s="114"/>
      <c r="O23" s="114"/>
      <c r="P23" s="114"/>
      <c r="Q23" s="114"/>
    </row>
    <row r="24" spans="2:17" ht="47.25" customHeight="1" x14ac:dyDescent="0.25">
      <c r="B24" s="178" t="s">
        <v>22</v>
      </c>
      <c r="C24" s="179" t="s">
        <v>4541</v>
      </c>
      <c r="D24" s="330" t="s">
        <v>4548</v>
      </c>
      <c r="E24" s="330"/>
      <c r="F24" s="330"/>
      <c r="G24" s="330"/>
      <c r="H24" s="330"/>
      <c r="I24" s="330"/>
      <c r="J24" s="330"/>
      <c r="K24" s="330"/>
      <c r="L24" s="114"/>
      <c r="M24" s="114"/>
      <c r="N24" s="114"/>
      <c r="O24" s="114"/>
      <c r="P24" s="114"/>
      <c r="Q24" s="114"/>
    </row>
    <row r="25" spans="2:17" ht="33" customHeight="1" x14ac:dyDescent="0.25">
      <c r="L25" s="114"/>
      <c r="M25" s="114"/>
      <c r="N25" s="114"/>
      <c r="O25" s="114"/>
      <c r="P25" s="114"/>
      <c r="Q25" s="114"/>
    </row>
    <row r="26" spans="2:17" ht="45" customHeight="1" x14ac:dyDescent="0.25">
      <c r="B26" s="323" t="s">
        <v>469</v>
      </c>
      <c r="C26" s="323"/>
      <c r="D26" s="323"/>
      <c r="E26" s="323"/>
      <c r="F26" s="323"/>
      <c r="G26" s="331" t="s">
        <v>4520</v>
      </c>
      <c r="H26" s="331"/>
      <c r="I26" s="331"/>
      <c r="J26" s="331"/>
      <c r="K26" s="331"/>
      <c r="M26" s="161" t="s">
        <v>4528</v>
      </c>
    </row>
    <row r="27" spans="2:17" s="26" customFormat="1" ht="36" customHeight="1" x14ac:dyDescent="0.2">
      <c r="B27" s="325" t="s">
        <v>11</v>
      </c>
      <c r="C27" s="326"/>
      <c r="D27" s="162" t="s">
        <v>4521</v>
      </c>
      <c r="E27" s="162" t="s">
        <v>2</v>
      </c>
      <c r="F27" s="163" t="s">
        <v>3</v>
      </c>
      <c r="G27" s="164" t="s">
        <v>4515</v>
      </c>
      <c r="H27" s="164" t="s">
        <v>4516</v>
      </c>
      <c r="I27" s="164" t="s">
        <v>4517</v>
      </c>
      <c r="J27" s="164" t="s">
        <v>4518</v>
      </c>
      <c r="K27" s="164" t="s">
        <v>4519</v>
      </c>
      <c r="M27" s="165">
        <f>G30*1000000/100000</f>
        <v>22.25</v>
      </c>
    </row>
    <row r="28" spans="2:17" s="59" customFormat="1" ht="18.75" customHeight="1" x14ac:dyDescent="0.2">
      <c r="B28" s="166" t="s">
        <v>20</v>
      </c>
      <c r="C28" s="167" t="s">
        <v>4540</v>
      </c>
      <c r="D28" s="168">
        <v>16</v>
      </c>
      <c r="E28" s="172">
        <v>2000000</v>
      </c>
      <c r="F28" s="182" t="s">
        <v>9</v>
      </c>
      <c r="G28" s="171">
        <v>1</v>
      </c>
      <c r="H28" s="171">
        <v>1</v>
      </c>
      <c r="I28" s="171">
        <v>1</v>
      </c>
      <c r="J28" s="171">
        <v>1</v>
      </c>
      <c r="K28" s="171">
        <v>1</v>
      </c>
    </row>
    <row r="29" spans="2:17" s="26" customFormat="1" ht="12.75" customHeight="1" x14ac:dyDescent="0.2">
      <c r="B29" s="166" t="s">
        <v>22</v>
      </c>
      <c r="C29" s="167" t="s">
        <v>4541</v>
      </c>
      <c r="D29" s="168">
        <v>3</v>
      </c>
      <c r="E29" s="174">
        <v>1500000</v>
      </c>
      <c r="F29" s="175" t="s">
        <v>4542</v>
      </c>
      <c r="G29" s="171">
        <v>0.15</v>
      </c>
      <c r="H29" s="171">
        <v>0.15</v>
      </c>
      <c r="I29" s="171">
        <v>0.15</v>
      </c>
      <c r="J29" s="171">
        <v>0.15</v>
      </c>
      <c r="K29" s="171">
        <v>0.15</v>
      </c>
    </row>
    <row r="30" spans="2:17" s="26" customFormat="1" ht="15.75" customHeight="1" x14ac:dyDescent="0.2">
      <c r="B30" s="20"/>
      <c r="C30" s="35"/>
      <c r="D30" s="13"/>
      <c r="E30" s="36"/>
      <c r="F30" s="176" t="s">
        <v>73</v>
      </c>
      <c r="G30" s="177">
        <f>(G28*$E28+G29*$E29)/1000000</f>
        <v>2.2250000000000001</v>
      </c>
      <c r="H30" s="177">
        <f t="shared" ref="H30:K30" si="2">(H28*$E28+H29*$E29)/1000000</f>
        <v>2.2250000000000001</v>
      </c>
      <c r="I30" s="177">
        <f t="shared" si="2"/>
        <v>2.2250000000000001</v>
      </c>
      <c r="J30" s="177">
        <f t="shared" si="2"/>
        <v>2.2250000000000001</v>
      </c>
      <c r="K30" s="177">
        <f t="shared" si="2"/>
        <v>2.2250000000000001</v>
      </c>
    </row>
    <row r="31" spans="2:17" s="26" customFormat="1" ht="15" customHeight="1" x14ac:dyDescent="0.25">
      <c r="B31" s="34"/>
      <c r="C31" s="146"/>
      <c r="D31" s="29"/>
      <c r="E31" s="1"/>
      <c r="F31" s="176" t="s">
        <v>462</v>
      </c>
      <c r="G31" s="327">
        <f>SUM(G30:K30)*90</f>
        <v>1001.25</v>
      </c>
      <c r="H31" s="324"/>
      <c r="I31" s="324"/>
      <c r="J31" s="324"/>
      <c r="K31" s="324"/>
      <c r="L31" s="37"/>
    </row>
    <row r="32" spans="2:17" x14ac:dyDescent="0.25">
      <c r="B32" s="328" t="s">
        <v>472</v>
      </c>
      <c r="C32" s="328"/>
      <c r="D32" s="329"/>
    </row>
    <row r="33" spans="2:17" ht="45.75" customHeight="1" x14ac:dyDescent="0.25">
      <c r="B33" s="178" t="s">
        <v>20</v>
      </c>
      <c r="C33" s="179" t="s">
        <v>4540</v>
      </c>
      <c r="D33" s="330" t="s">
        <v>4549</v>
      </c>
      <c r="E33" s="330"/>
      <c r="F33" s="330"/>
      <c r="G33" s="330"/>
      <c r="H33" s="330"/>
      <c r="I33" s="330"/>
      <c r="J33" s="330"/>
      <c r="K33" s="330"/>
      <c r="M33" s="287"/>
      <c r="N33" s="287"/>
      <c r="O33" s="287"/>
      <c r="P33" s="287"/>
    </row>
    <row r="34" spans="2:17" ht="52.5" customHeight="1" x14ac:dyDescent="0.25">
      <c r="B34" s="178" t="s">
        <v>22</v>
      </c>
      <c r="C34" s="179" t="s">
        <v>4541</v>
      </c>
      <c r="D34" s="330" t="s">
        <v>4550</v>
      </c>
      <c r="E34" s="330"/>
      <c r="F34" s="330"/>
      <c r="G34" s="330"/>
      <c r="H34" s="330"/>
      <c r="I34" s="330"/>
      <c r="J34" s="330"/>
      <c r="K34" s="330"/>
      <c r="L34" s="114"/>
      <c r="M34" s="114"/>
      <c r="N34" s="114"/>
      <c r="O34" s="114"/>
      <c r="P34" s="114"/>
      <c r="Q34" s="114"/>
    </row>
    <row r="35" spans="2:17" ht="45.75" customHeight="1" x14ac:dyDescent="0.25">
      <c r="L35" s="114"/>
      <c r="M35" s="114"/>
      <c r="N35" s="114"/>
      <c r="O35" s="114"/>
      <c r="P35" s="114"/>
      <c r="Q35" s="114"/>
    </row>
  </sheetData>
  <sheetProtection password="E221" sheet="1" objects="1" scenarios="1"/>
  <mergeCells count="26">
    <mergeCell ref="M33:P33"/>
    <mergeCell ref="D34:K34"/>
    <mergeCell ref="B26:F26"/>
    <mergeCell ref="G26:K26"/>
    <mergeCell ref="B27:C27"/>
    <mergeCell ref="G31:K31"/>
    <mergeCell ref="B32:D32"/>
    <mergeCell ref="D33:K33"/>
    <mergeCell ref="D24:K24"/>
    <mergeCell ref="M10:P10"/>
    <mergeCell ref="D11:K11"/>
    <mergeCell ref="D12:K12"/>
    <mergeCell ref="C13:K13"/>
    <mergeCell ref="B14:F14"/>
    <mergeCell ref="G14:K14"/>
    <mergeCell ref="D10:K10"/>
    <mergeCell ref="G20:K20"/>
    <mergeCell ref="B21:D21"/>
    <mergeCell ref="D22:K22"/>
    <mergeCell ref="M22:P22"/>
    <mergeCell ref="D23:K23"/>
    <mergeCell ref="B2:F2"/>
    <mergeCell ref="G2:K2"/>
    <mergeCell ref="B3:C3"/>
    <mergeCell ref="G8:K8"/>
    <mergeCell ref="B9:D9"/>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M50"/>
  <sheetViews>
    <sheetView showGridLines="0" zoomScale="80" zoomScaleNormal="80" workbookViewId="0"/>
  </sheetViews>
  <sheetFormatPr defaultRowHeight="15" x14ac:dyDescent="0.25"/>
  <cols>
    <col min="1" max="1" width="1.85546875" customWidth="1"/>
    <col min="2" max="2" width="3.85546875" style="34" customWidth="1"/>
    <col min="3" max="3" width="39.140625" style="146" customWidth="1"/>
    <col min="4" max="4" width="9.42578125" style="29" customWidth="1"/>
    <col min="5" max="5" width="19" style="1" customWidth="1"/>
    <col min="6" max="6" width="96.42578125" style="2" customWidth="1"/>
    <col min="7" max="11" width="5.7109375" style="34" customWidth="1"/>
    <col min="12" max="12" width="2.28515625" customWidth="1"/>
    <col min="13" max="13" width="33.42578125" customWidth="1"/>
  </cols>
  <sheetData>
    <row r="2" spans="2:13" s="26" customFormat="1" ht="51.75" customHeight="1" x14ac:dyDescent="0.2">
      <c r="B2" s="323" t="s">
        <v>485</v>
      </c>
      <c r="C2" s="323"/>
      <c r="D2" s="323"/>
      <c r="E2" s="323"/>
      <c r="F2" s="323"/>
      <c r="G2" s="324" t="s">
        <v>4520</v>
      </c>
      <c r="H2" s="324"/>
      <c r="I2" s="324"/>
      <c r="J2" s="324"/>
      <c r="K2" s="324"/>
      <c r="M2" s="161" t="s">
        <v>4526</v>
      </c>
    </row>
    <row r="3" spans="2:13" s="59" customFormat="1" ht="33.75" customHeight="1" x14ac:dyDescent="0.2">
      <c r="B3" s="180" t="s">
        <v>11</v>
      </c>
      <c r="C3" s="180"/>
      <c r="D3" s="162" t="s">
        <v>4521</v>
      </c>
      <c r="E3" s="162" t="s">
        <v>2</v>
      </c>
      <c r="F3" s="163" t="s">
        <v>3</v>
      </c>
      <c r="G3" s="164" t="s">
        <v>4515</v>
      </c>
      <c r="H3" s="164" t="s">
        <v>4516</v>
      </c>
      <c r="I3" s="164" t="s">
        <v>4517</v>
      </c>
      <c r="J3" s="164" t="s">
        <v>4518</v>
      </c>
      <c r="K3" s="164" t="s">
        <v>4519</v>
      </c>
      <c r="M3" s="165">
        <f>G10*1000000/250000</f>
        <v>12.36</v>
      </c>
    </row>
    <row r="4" spans="2:13" s="26" customFormat="1" ht="12.95" customHeight="1" x14ac:dyDescent="0.2">
      <c r="B4" s="166" t="s">
        <v>19</v>
      </c>
      <c r="C4" s="167" t="s">
        <v>4538</v>
      </c>
      <c r="D4" s="168">
        <v>3</v>
      </c>
      <c r="E4" s="172">
        <v>6000000</v>
      </c>
      <c r="F4" s="170" t="s">
        <v>4539</v>
      </c>
      <c r="G4" s="171">
        <v>0.1</v>
      </c>
      <c r="H4" s="171">
        <v>0.1</v>
      </c>
      <c r="I4" s="171">
        <v>0.1</v>
      </c>
      <c r="J4" s="171">
        <v>0.1</v>
      </c>
      <c r="K4" s="171">
        <v>0.1</v>
      </c>
      <c r="M4" s="59"/>
    </row>
    <row r="5" spans="2:13" s="26" customFormat="1" ht="12.95" customHeight="1" x14ac:dyDescent="0.2">
      <c r="B5" s="166" t="s">
        <v>22</v>
      </c>
      <c r="C5" s="167" t="s">
        <v>4541</v>
      </c>
      <c r="D5" s="168">
        <v>3</v>
      </c>
      <c r="E5" s="174">
        <v>1500000</v>
      </c>
      <c r="F5" s="175" t="s">
        <v>4542</v>
      </c>
      <c r="G5" s="171">
        <v>0.2</v>
      </c>
      <c r="H5" s="171">
        <v>0.2</v>
      </c>
      <c r="I5" s="171">
        <v>0.2</v>
      </c>
      <c r="J5" s="171">
        <v>0.2</v>
      </c>
      <c r="K5" s="171">
        <v>0.2</v>
      </c>
    </row>
    <row r="6" spans="2:13" s="26" customFormat="1" ht="12.95" customHeight="1" x14ac:dyDescent="0.2">
      <c r="B6" s="166" t="s">
        <v>56</v>
      </c>
      <c r="C6" s="167" t="s">
        <v>4551</v>
      </c>
      <c r="D6" s="168">
        <v>2</v>
      </c>
      <c r="E6" s="174">
        <v>100000</v>
      </c>
      <c r="F6" s="184" t="s">
        <v>62</v>
      </c>
      <c r="G6" s="171">
        <v>1</v>
      </c>
      <c r="H6" s="171">
        <v>1</v>
      </c>
      <c r="I6" s="171">
        <v>1</v>
      </c>
      <c r="J6" s="171">
        <v>1</v>
      </c>
      <c r="K6" s="171">
        <v>1</v>
      </c>
    </row>
    <row r="7" spans="2:13" s="26" customFormat="1" ht="12.95" customHeight="1" x14ac:dyDescent="0.2">
      <c r="B7" s="166" t="s">
        <v>67</v>
      </c>
      <c r="C7" s="167" t="s">
        <v>68</v>
      </c>
      <c r="D7" s="153">
        <v>2</v>
      </c>
      <c r="E7" s="155">
        <v>90000</v>
      </c>
      <c r="F7" s="185" t="s">
        <v>62</v>
      </c>
      <c r="G7" s="171">
        <v>1</v>
      </c>
      <c r="H7" s="171">
        <v>1</v>
      </c>
      <c r="I7" s="171">
        <v>1</v>
      </c>
      <c r="J7" s="171">
        <v>1</v>
      </c>
      <c r="K7" s="171">
        <v>1</v>
      </c>
    </row>
    <row r="8" spans="2:13" s="26" customFormat="1" ht="12.95" customHeight="1" x14ac:dyDescent="0.2">
      <c r="B8" s="166" t="s">
        <v>71</v>
      </c>
      <c r="C8" s="167" t="s">
        <v>4552</v>
      </c>
      <c r="D8" s="153">
        <v>4</v>
      </c>
      <c r="E8" s="154">
        <v>1000000</v>
      </c>
      <c r="F8" s="186" t="s">
        <v>4553</v>
      </c>
      <c r="G8" s="171">
        <v>1</v>
      </c>
      <c r="H8" s="171">
        <v>1</v>
      </c>
      <c r="I8" s="171">
        <v>1</v>
      </c>
      <c r="J8" s="171">
        <v>1</v>
      </c>
      <c r="K8" s="171">
        <v>1</v>
      </c>
    </row>
    <row r="9" spans="2:13" s="26" customFormat="1" ht="12.95" customHeight="1" x14ac:dyDescent="0.25">
      <c r="B9" s="166" t="s">
        <v>72</v>
      </c>
      <c r="C9" s="167" t="s">
        <v>4554</v>
      </c>
      <c r="D9" s="153">
        <v>2</v>
      </c>
      <c r="E9" s="155">
        <v>1000000</v>
      </c>
      <c r="F9" s="185" t="s">
        <v>4555</v>
      </c>
      <c r="G9" s="171">
        <v>1</v>
      </c>
      <c r="H9" s="171">
        <v>1</v>
      </c>
      <c r="I9" s="171">
        <v>1</v>
      </c>
      <c r="J9" s="171">
        <v>1</v>
      </c>
      <c r="K9" s="171">
        <v>1</v>
      </c>
      <c r="M9"/>
    </row>
    <row r="10" spans="2:13" s="26" customFormat="1" ht="12.75" customHeight="1" x14ac:dyDescent="0.2">
      <c r="B10" s="20"/>
      <c r="C10" s="35"/>
      <c r="E10" s="36"/>
      <c r="F10" s="176" t="s">
        <v>73</v>
      </c>
      <c r="G10" s="177">
        <f>(G4*$E4+G5*$E5+G6*$E6+G7*$E7+G8*$E8+G9*$E9)/1000000</f>
        <v>3.09</v>
      </c>
      <c r="H10" s="177">
        <f t="shared" ref="H10:K10" si="0">(H4*$E4+H5*$E5+H6*$E6+H7*$E7+H8*$E8+H9*$E9)/1000000</f>
        <v>3.09</v>
      </c>
      <c r="I10" s="177">
        <f t="shared" si="0"/>
        <v>3.09</v>
      </c>
      <c r="J10" s="177">
        <f t="shared" si="0"/>
        <v>3.09</v>
      </c>
      <c r="K10" s="177">
        <f t="shared" si="0"/>
        <v>3.09</v>
      </c>
    </row>
    <row r="11" spans="2:13" x14ac:dyDescent="0.25">
      <c r="C11" s="187"/>
      <c r="F11" s="176" t="s">
        <v>4514</v>
      </c>
      <c r="G11" s="327">
        <f>SUM(G10:K10)*50</f>
        <v>772.5</v>
      </c>
      <c r="H11" s="324"/>
      <c r="I11" s="324"/>
      <c r="J11" s="324"/>
      <c r="K11" s="324"/>
      <c r="M11" s="114"/>
    </row>
    <row r="12" spans="2:13" x14ac:dyDescent="0.25">
      <c r="B12" s="328" t="s">
        <v>488</v>
      </c>
      <c r="C12" s="328"/>
      <c r="D12" s="328"/>
      <c r="M12" s="114"/>
    </row>
    <row r="13" spans="2:13" ht="48" customHeight="1" x14ac:dyDescent="0.25">
      <c r="B13" s="178" t="s">
        <v>19</v>
      </c>
      <c r="C13" s="179" t="s">
        <v>4538</v>
      </c>
      <c r="D13" s="334" t="s">
        <v>4543</v>
      </c>
      <c r="E13" s="335"/>
      <c r="F13" s="335"/>
      <c r="G13" s="335"/>
      <c r="H13" s="335"/>
      <c r="I13" s="335"/>
      <c r="J13" s="335"/>
      <c r="K13" s="336"/>
      <c r="M13" s="114"/>
    </row>
    <row r="14" spans="2:13" ht="33.75" customHeight="1" x14ac:dyDescent="0.25">
      <c r="B14" s="178" t="s">
        <v>22</v>
      </c>
      <c r="C14" s="179" t="s">
        <v>4541</v>
      </c>
      <c r="D14" s="334" t="s">
        <v>4556</v>
      </c>
      <c r="E14" s="335"/>
      <c r="F14" s="335"/>
      <c r="G14" s="335"/>
      <c r="H14" s="335"/>
      <c r="I14" s="335"/>
      <c r="J14" s="335"/>
      <c r="K14" s="336"/>
    </row>
    <row r="15" spans="2:13" ht="20.25" customHeight="1" x14ac:dyDescent="0.25">
      <c r="B15" s="178" t="s">
        <v>56</v>
      </c>
      <c r="C15" s="179" t="s">
        <v>4551</v>
      </c>
      <c r="D15" s="334" t="s">
        <v>4557</v>
      </c>
      <c r="E15" s="335"/>
      <c r="F15" s="335"/>
      <c r="G15" s="335"/>
      <c r="H15" s="335"/>
      <c r="I15" s="335"/>
      <c r="J15" s="335"/>
      <c r="K15" s="336"/>
    </row>
    <row r="16" spans="2:13" ht="36" customHeight="1" x14ac:dyDescent="0.25">
      <c r="B16" s="178" t="s">
        <v>67</v>
      </c>
      <c r="C16" s="179" t="s">
        <v>68</v>
      </c>
      <c r="D16" s="334" t="s">
        <v>4558</v>
      </c>
      <c r="E16" s="335"/>
      <c r="F16" s="335"/>
      <c r="G16" s="335"/>
      <c r="H16" s="335"/>
      <c r="I16" s="335"/>
      <c r="J16" s="335"/>
      <c r="K16" s="336"/>
      <c r="M16" s="59"/>
    </row>
    <row r="17" spans="2:13" ht="20.25" customHeight="1" x14ac:dyDescent="0.25">
      <c r="B17" s="178" t="s">
        <v>71</v>
      </c>
      <c r="C17" s="179" t="s">
        <v>4552</v>
      </c>
      <c r="D17" s="330" t="s">
        <v>4559</v>
      </c>
      <c r="E17" s="330"/>
      <c r="F17" s="330"/>
      <c r="G17" s="330"/>
      <c r="H17" s="330"/>
      <c r="I17" s="330"/>
      <c r="J17" s="330"/>
      <c r="K17" s="330"/>
      <c r="M17" s="26"/>
    </row>
    <row r="18" spans="2:13" ht="37.5" customHeight="1" x14ac:dyDescent="0.25">
      <c r="B18" s="178" t="s">
        <v>72</v>
      </c>
      <c r="C18" s="179" t="s">
        <v>4554</v>
      </c>
      <c r="D18" s="334" t="s">
        <v>4560</v>
      </c>
      <c r="E18" s="335"/>
      <c r="F18" s="335"/>
      <c r="G18" s="335"/>
      <c r="H18" s="335"/>
      <c r="I18" s="335"/>
      <c r="J18" s="335"/>
      <c r="K18" s="336"/>
      <c r="M18" s="26"/>
    </row>
    <row r="19" spans="2:13" x14ac:dyDescent="0.25">
      <c r="C19" s="303"/>
      <c r="D19" s="303"/>
      <c r="E19" s="303"/>
      <c r="F19" s="303"/>
      <c r="G19" s="303"/>
      <c r="H19" s="303"/>
      <c r="I19" s="303"/>
      <c r="J19" s="303"/>
      <c r="K19" s="303"/>
      <c r="M19" s="26"/>
    </row>
    <row r="20" spans="2:13" s="26" customFormat="1" ht="55.5" customHeight="1" x14ac:dyDescent="0.2">
      <c r="B20" s="323" t="s">
        <v>486</v>
      </c>
      <c r="C20" s="323"/>
      <c r="D20" s="323"/>
      <c r="E20" s="323"/>
      <c r="F20" s="323"/>
      <c r="G20" s="324" t="s">
        <v>4520</v>
      </c>
      <c r="H20" s="324"/>
      <c r="I20" s="324"/>
      <c r="J20" s="324"/>
      <c r="K20" s="324"/>
      <c r="M20" s="161" t="s">
        <v>4527</v>
      </c>
    </row>
    <row r="21" spans="2:13" s="59" customFormat="1" ht="28.5" customHeight="1" x14ac:dyDescent="0.2">
      <c r="B21" s="180" t="s">
        <v>11</v>
      </c>
      <c r="C21" s="180"/>
      <c r="D21" s="162" t="s">
        <v>4521</v>
      </c>
      <c r="E21" s="162" t="s">
        <v>2</v>
      </c>
      <c r="F21" s="163" t="s">
        <v>3</v>
      </c>
      <c r="G21" s="164" t="s">
        <v>4515</v>
      </c>
      <c r="H21" s="164" t="s">
        <v>4516</v>
      </c>
      <c r="I21" s="164" t="s">
        <v>4517</v>
      </c>
      <c r="J21" s="164" t="s">
        <v>4518</v>
      </c>
      <c r="K21" s="164" t="s">
        <v>4519</v>
      </c>
      <c r="M21" s="165">
        <f>G28*1000000/150000</f>
        <v>14.516666666666667</v>
      </c>
    </row>
    <row r="22" spans="2:13" s="26" customFormat="1" ht="12.95" customHeight="1" x14ac:dyDescent="0.2">
      <c r="B22" s="166" t="s">
        <v>19</v>
      </c>
      <c r="C22" s="167" t="s">
        <v>4538</v>
      </c>
      <c r="D22" s="168">
        <v>3</v>
      </c>
      <c r="E22" s="172">
        <v>6000000</v>
      </c>
      <c r="F22" s="170" t="s">
        <v>4539</v>
      </c>
      <c r="G22" s="171">
        <v>0.05</v>
      </c>
      <c r="H22" s="171">
        <v>0.05</v>
      </c>
      <c r="I22" s="171">
        <v>0.05</v>
      </c>
      <c r="J22" s="171">
        <v>0.05</v>
      </c>
      <c r="K22" s="171">
        <v>0.05</v>
      </c>
    </row>
    <row r="23" spans="2:13" s="26" customFormat="1" ht="12.95" customHeight="1" x14ac:dyDescent="0.2">
      <c r="B23" s="166" t="s">
        <v>22</v>
      </c>
      <c r="C23" s="167" t="s">
        <v>4541</v>
      </c>
      <c r="D23" s="168">
        <v>3</v>
      </c>
      <c r="E23" s="174">
        <v>1500000</v>
      </c>
      <c r="F23" s="175" t="s">
        <v>4542</v>
      </c>
      <c r="G23" s="183">
        <v>0.125</v>
      </c>
      <c r="H23" s="183">
        <v>0.125</v>
      </c>
      <c r="I23" s="183">
        <v>0.125</v>
      </c>
      <c r="J23" s="183">
        <v>0.125</v>
      </c>
      <c r="K23" s="183">
        <v>0.125</v>
      </c>
      <c r="M23" s="114"/>
    </row>
    <row r="24" spans="2:13" s="26" customFormat="1" ht="12.95" customHeight="1" x14ac:dyDescent="0.2">
      <c r="B24" s="166" t="s">
        <v>56</v>
      </c>
      <c r="C24" s="167" t="s">
        <v>4551</v>
      </c>
      <c r="D24" s="168">
        <v>2</v>
      </c>
      <c r="E24" s="174">
        <v>100000</v>
      </c>
      <c r="F24" s="184" t="s">
        <v>62</v>
      </c>
      <c r="G24" s="171">
        <v>1</v>
      </c>
      <c r="H24" s="171">
        <v>1</v>
      </c>
      <c r="I24" s="171">
        <v>1</v>
      </c>
      <c r="J24" s="171">
        <v>1</v>
      </c>
      <c r="K24" s="171">
        <v>1</v>
      </c>
      <c r="M24" s="114"/>
    </row>
    <row r="25" spans="2:13" s="26" customFormat="1" ht="12.95" customHeight="1" x14ac:dyDescent="0.2">
      <c r="B25" s="166" t="s">
        <v>67</v>
      </c>
      <c r="C25" s="167" t="s">
        <v>68</v>
      </c>
      <c r="D25" s="153">
        <v>2</v>
      </c>
      <c r="E25" s="155">
        <v>90000</v>
      </c>
      <c r="F25" s="185" t="s">
        <v>62</v>
      </c>
      <c r="G25" s="171">
        <v>1</v>
      </c>
      <c r="H25" s="171">
        <v>1</v>
      </c>
      <c r="I25" s="171">
        <v>1</v>
      </c>
      <c r="J25" s="171">
        <v>1</v>
      </c>
      <c r="K25" s="171">
        <v>1</v>
      </c>
      <c r="M25" s="114"/>
    </row>
    <row r="26" spans="2:13" s="26" customFormat="1" ht="12.95" customHeight="1" x14ac:dyDescent="0.2">
      <c r="B26" s="166" t="s">
        <v>71</v>
      </c>
      <c r="C26" s="167" t="s">
        <v>4552</v>
      </c>
      <c r="D26" s="153">
        <v>4</v>
      </c>
      <c r="E26" s="154">
        <v>1000000</v>
      </c>
      <c r="F26" s="186" t="s">
        <v>4553</v>
      </c>
      <c r="G26" s="171">
        <v>1</v>
      </c>
      <c r="H26" s="171">
        <v>1</v>
      </c>
      <c r="I26" s="171">
        <v>1</v>
      </c>
      <c r="J26" s="171">
        <v>1</v>
      </c>
      <c r="K26" s="171">
        <v>1</v>
      </c>
    </row>
    <row r="27" spans="2:13" s="26" customFormat="1" ht="12.95" customHeight="1" x14ac:dyDescent="0.2">
      <c r="B27" s="166" t="s">
        <v>72</v>
      </c>
      <c r="C27" s="167" t="s">
        <v>4554</v>
      </c>
      <c r="D27" s="153">
        <v>2</v>
      </c>
      <c r="E27" s="155">
        <v>1000000</v>
      </c>
      <c r="F27" s="185" t="s">
        <v>4555</v>
      </c>
      <c r="G27" s="171">
        <v>0.5</v>
      </c>
      <c r="H27" s="171">
        <v>0.5</v>
      </c>
      <c r="I27" s="171">
        <v>0.5</v>
      </c>
      <c r="J27" s="171">
        <v>0.5</v>
      </c>
      <c r="K27" s="171">
        <v>0.5</v>
      </c>
    </row>
    <row r="28" spans="2:13" s="26" customFormat="1" ht="12.75" customHeight="1" x14ac:dyDescent="0.2">
      <c r="B28" s="20"/>
      <c r="C28" s="35"/>
      <c r="D28" s="13"/>
      <c r="E28" s="36"/>
      <c r="F28" s="176" t="s">
        <v>73</v>
      </c>
      <c r="G28" s="188">
        <f>(G22*$E22+G23*$E23+G24*$E24+G25*$E25+G26*$E26+G27*$E27)/1000000</f>
        <v>2.1775000000000002</v>
      </c>
      <c r="H28" s="188">
        <f t="shared" ref="H28:K28" si="1">(H22*$E22+H23*$E23+H24*$E24+H25*$E25+H26*$E26+H27*$E27)/1000000</f>
        <v>2.1775000000000002</v>
      </c>
      <c r="I28" s="188">
        <f t="shared" si="1"/>
        <v>2.1775000000000002</v>
      </c>
      <c r="J28" s="188">
        <f t="shared" si="1"/>
        <v>2.1775000000000002</v>
      </c>
      <c r="K28" s="188">
        <f t="shared" si="1"/>
        <v>2.1775000000000002</v>
      </c>
    </row>
    <row r="29" spans="2:13" x14ac:dyDescent="0.25">
      <c r="F29" s="176" t="s">
        <v>427</v>
      </c>
      <c r="G29" s="340">
        <f>SUM(G28:K28)*151</f>
        <v>1644.0125000000003</v>
      </c>
      <c r="H29" s="331"/>
      <c r="I29" s="331"/>
      <c r="J29" s="331"/>
      <c r="K29" s="331"/>
      <c r="M29" s="26"/>
    </row>
    <row r="30" spans="2:13" x14ac:dyDescent="0.25">
      <c r="B30" s="332" t="s">
        <v>489</v>
      </c>
      <c r="C30" s="332"/>
      <c r="D30" s="333"/>
      <c r="M30" s="26"/>
    </row>
    <row r="31" spans="2:13" ht="50.25" customHeight="1" x14ac:dyDescent="0.25">
      <c r="B31" s="178" t="s">
        <v>19</v>
      </c>
      <c r="C31" s="179" t="s">
        <v>4538</v>
      </c>
      <c r="D31" s="334" t="s">
        <v>4546</v>
      </c>
      <c r="E31" s="335"/>
      <c r="F31" s="335"/>
      <c r="G31" s="335"/>
      <c r="H31" s="335"/>
      <c r="I31" s="335"/>
      <c r="J31" s="335"/>
      <c r="K31" s="336"/>
      <c r="M31" s="26"/>
    </row>
    <row r="32" spans="2:13" ht="33" customHeight="1" x14ac:dyDescent="0.25">
      <c r="B32" s="178" t="s">
        <v>22</v>
      </c>
      <c r="C32" s="179" t="s">
        <v>4541</v>
      </c>
      <c r="D32" s="334" t="s">
        <v>4561</v>
      </c>
      <c r="E32" s="335"/>
      <c r="F32" s="335"/>
      <c r="G32" s="335"/>
      <c r="H32" s="335"/>
      <c r="I32" s="335"/>
      <c r="J32" s="335"/>
      <c r="K32" s="336"/>
    </row>
    <row r="33" spans="2:13" ht="20.25" customHeight="1" x14ac:dyDescent="0.25">
      <c r="B33" s="178" t="s">
        <v>56</v>
      </c>
      <c r="C33" s="179" t="s">
        <v>4551</v>
      </c>
      <c r="D33" s="334" t="s">
        <v>4557</v>
      </c>
      <c r="E33" s="335"/>
      <c r="F33" s="335"/>
      <c r="G33" s="335"/>
      <c r="H33" s="335"/>
      <c r="I33" s="335"/>
      <c r="J33" s="335"/>
      <c r="K33" s="336"/>
    </row>
    <row r="34" spans="2:13" ht="21.75" customHeight="1" x14ac:dyDescent="0.25">
      <c r="B34" s="178" t="s">
        <v>67</v>
      </c>
      <c r="C34" s="179" t="s">
        <v>68</v>
      </c>
      <c r="D34" s="337" t="s">
        <v>4562</v>
      </c>
      <c r="E34" s="338"/>
      <c r="F34" s="338"/>
      <c r="G34" s="338"/>
      <c r="H34" s="338"/>
      <c r="I34" s="338"/>
      <c r="J34" s="338"/>
      <c r="K34" s="339"/>
      <c r="M34" s="114"/>
    </row>
    <row r="35" spans="2:13" ht="20.25" customHeight="1" x14ac:dyDescent="0.25">
      <c r="B35" s="178" t="s">
        <v>71</v>
      </c>
      <c r="C35" s="179" t="s">
        <v>4552</v>
      </c>
      <c r="D35" s="334" t="s">
        <v>4559</v>
      </c>
      <c r="E35" s="335"/>
      <c r="F35" s="335"/>
      <c r="G35" s="335"/>
      <c r="H35" s="335"/>
      <c r="I35" s="335"/>
      <c r="J35" s="335"/>
      <c r="K35" s="335"/>
      <c r="M35" s="114"/>
    </row>
    <row r="36" spans="2:13" ht="32.25" customHeight="1" x14ac:dyDescent="0.25">
      <c r="B36" s="178" t="s">
        <v>72</v>
      </c>
      <c r="C36" s="179" t="s">
        <v>4554</v>
      </c>
      <c r="D36" s="334" t="s">
        <v>4563</v>
      </c>
      <c r="E36" s="335"/>
      <c r="F36" s="335"/>
      <c r="G36" s="335"/>
      <c r="H36" s="335"/>
      <c r="I36" s="335"/>
      <c r="J36" s="335"/>
      <c r="K36" s="336"/>
    </row>
    <row r="38" spans="2:13" s="26" customFormat="1" ht="49.5" customHeight="1" x14ac:dyDescent="0.2">
      <c r="B38" s="323" t="s">
        <v>487</v>
      </c>
      <c r="C38" s="323"/>
      <c r="D38" s="323"/>
      <c r="E38" s="323"/>
      <c r="F38" s="323"/>
      <c r="G38" s="324" t="s">
        <v>4520</v>
      </c>
      <c r="H38" s="324"/>
      <c r="I38" s="324"/>
      <c r="J38" s="324"/>
      <c r="K38" s="324"/>
      <c r="M38" s="161" t="s">
        <v>4528</v>
      </c>
    </row>
    <row r="39" spans="2:13" s="59" customFormat="1" ht="29.25" customHeight="1" x14ac:dyDescent="0.2">
      <c r="B39" s="180" t="s">
        <v>11</v>
      </c>
      <c r="C39" s="180"/>
      <c r="D39" s="162" t="s">
        <v>4521</v>
      </c>
      <c r="E39" s="162" t="s">
        <v>2</v>
      </c>
      <c r="F39" s="163" t="s">
        <v>3</v>
      </c>
      <c r="G39" s="164" t="s">
        <v>4515</v>
      </c>
      <c r="H39" s="164" t="s">
        <v>4516</v>
      </c>
      <c r="I39" s="164" t="s">
        <v>4517</v>
      </c>
      <c r="J39" s="164" t="s">
        <v>4518</v>
      </c>
      <c r="K39" s="164" t="s">
        <v>4519</v>
      </c>
      <c r="M39" s="165">
        <f>G44*1000000/100000</f>
        <v>11.75</v>
      </c>
    </row>
    <row r="40" spans="2:13" s="59" customFormat="1" ht="18.75" customHeight="1" x14ac:dyDescent="0.25">
      <c r="B40" s="166" t="s">
        <v>22</v>
      </c>
      <c r="C40" s="167" t="s">
        <v>4541</v>
      </c>
      <c r="D40" s="168">
        <v>3</v>
      </c>
      <c r="E40" s="174">
        <v>1500000</v>
      </c>
      <c r="F40" s="175" t="s">
        <v>4542</v>
      </c>
      <c r="G40" s="171">
        <v>0.15</v>
      </c>
      <c r="H40" s="171">
        <v>0.15</v>
      </c>
      <c r="I40" s="171">
        <v>0.15</v>
      </c>
      <c r="J40" s="171">
        <v>0.15</v>
      </c>
      <c r="K40" s="171">
        <v>0.15</v>
      </c>
      <c r="M40"/>
    </row>
    <row r="41" spans="2:13" s="26" customFormat="1" x14ac:dyDescent="0.25">
      <c r="B41" s="166" t="s">
        <v>56</v>
      </c>
      <c r="C41" s="167" t="s">
        <v>4551</v>
      </c>
      <c r="D41" s="168">
        <v>2</v>
      </c>
      <c r="E41" s="174">
        <v>100000</v>
      </c>
      <c r="F41" s="184" t="s">
        <v>62</v>
      </c>
      <c r="G41" s="171">
        <v>0.5</v>
      </c>
      <c r="H41" s="171">
        <v>0.5</v>
      </c>
      <c r="I41" s="171">
        <v>0.5</v>
      </c>
      <c r="J41" s="171">
        <v>0.5</v>
      </c>
      <c r="K41" s="171">
        <v>0.5</v>
      </c>
      <c r="M41"/>
    </row>
    <row r="42" spans="2:13" s="26" customFormat="1" ht="15.75" customHeight="1" x14ac:dyDescent="0.25">
      <c r="B42" s="166" t="s">
        <v>71</v>
      </c>
      <c r="C42" s="167" t="s">
        <v>4552</v>
      </c>
      <c r="D42" s="153">
        <v>4</v>
      </c>
      <c r="E42" s="154">
        <v>1000000</v>
      </c>
      <c r="F42" s="186" t="s">
        <v>4553</v>
      </c>
      <c r="G42" s="171">
        <v>0.5</v>
      </c>
      <c r="H42" s="171">
        <v>0.5</v>
      </c>
      <c r="I42" s="171">
        <v>0.5</v>
      </c>
      <c r="J42" s="171">
        <v>0.5</v>
      </c>
      <c r="K42" s="171">
        <v>0.5</v>
      </c>
      <c r="M42"/>
    </row>
    <row r="43" spans="2:13" s="26" customFormat="1" ht="15.75" customHeight="1" x14ac:dyDescent="0.25">
      <c r="B43" s="166" t="s">
        <v>72</v>
      </c>
      <c r="C43" s="167" t="s">
        <v>4554</v>
      </c>
      <c r="D43" s="153">
        <v>2</v>
      </c>
      <c r="E43" s="155">
        <v>1000000</v>
      </c>
      <c r="F43" s="185" t="s">
        <v>4555</v>
      </c>
      <c r="G43" s="171">
        <v>0.4</v>
      </c>
      <c r="H43" s="171">
        <v>0.4</v>
      </c>
      <c r="I43" s="171">
        <v>0.4</v>
      </c>
      <c r="J43" s="171">
        <v>0.4</v>
      </c>
      <c r="K43" s="171">
        <v>0.4</v>
      </c>
      <c r="M43"/>
    </row>
    <row r="44" spans="2:13" s="26" customFormat="1" ht="12.75" customHeight="1" x14ac:dyDescent="0.25">
      <c r="B44" s="20"/>
      <c r="C44" s="35"/>
      <c r="D44" s="13"/>
      <c r="E44" s="36"/>
      <c r="F44" s="176" t="s">
        <v>73</v>
      </c>
      <c r="G44" s="188">
        <f>(G40*$E40+G41*$E41+G42*$E42+G43*$E43)/1000000</f>
        <v>1.175</v>
      </c>
      <c r="H44" s="188">
        <f t="shared" ref="H44:K44" si="2">(H40*$E40+H41*$E41+H42*$E42+H43*$E43)/1000000</f>
        <v>1.175</v>
      </c>
      <c r="I44" s="188">
        <f t="shared" si="2"/>
        <v>1.175</v>
      </c>
      <c r="J44" s="188">
        <f t="shared" si="2"/>
        <v>1.175</v>
      </c>
      <c r="K44" s="188">
        <f t="shared" si="2"/>
        <v>1.175</v>
      </c>
      <c r="M44"/>
    </row>
    <row r="45" spans="2:13" x14ac:dyDescent="0.25">
      <c r="F45" s="176" t="s">
        <v>462</v>
      </c>
      <c r="G45" s="340">
        <f>SUM(G44:K44)*90</f>
        <v>528.75</v>
      </c>
      <c r="H45" s="331"/>
      <c r="I45" s="331"/>
      <c r="J45" s="331"/>
      <c r="K45" s="331"/>
    </row>
    <row r="46" spans="2:13" x14ac:dyDescent="0.25">
      <c r="B46" s="328" t="s">
        <v>490</v>
      </c>
      <c r="C46" s="328"/>
      <c r="D46" s="329"/>
    </row>
    <row r="47" spans="2:13" ht="45" customHeight="1" x14ac:dyDescent="0.25">
      <c r="B47" s="178" t="s">
        <v>22</v>
      </c>
      <c r="C47" s="179" t="s">
        <v>4541</v>
      </c>
      <c r="D47" s="334" t="s">
        <v>4564</v>
      </c>
      <c r="E47" s="335"/>
      <c r="F47" s="335"/>
      <c r="G47" s="335"/>
      <c r="H47" s="335"/>
      <c r="I47" s="335"/>
      <c r="J47" s="335"/>
      <c r="K47" s="336"/>
    </row>
    <row r="48" spans="2:13" ht="30" customHeight="1" x14ac:dyDescent="0.25">
      <c r="B48" s="178" t="s">
        <v>56</v>
      </c>
      <c r="C48" s="179" t="s">
        <v>4551</v>
      </c>
      <c r="D48" s="334" t="s">
        <v>4565</v>
      </c>
      <c r="E48" s="335"/>
      <c r="F48" s="335"/>
      <c r="G48" s="335"/>
      <c r="H48" s="335"/>
      <c r="I48" s="335"/>
      <c r="J48" s="335"/>
      <c r="K48" s="336"/>
    </row>
    <row r="49" spans="2:11" ht="21" customHeight="1" x14ac:dyDescent="0.25">
      <c r="B49" s="178" t="s">
        <v>71</v>
      </c>
      <c r="C49" s="179" t="s">
        <v>4552</v>
      </c>
      <c r="D49" s="334" t="s">
        <v>4566</v>
      </c>
      <c r="E49" s="335"/>
      <c r="F49" s="335"/>
      <c r="G49" s="335"/>
      <c r="H49" s="335"/>
      <c r="I49" s="335"/>
      <c r="J49" s="335"/>
      <c r="K49" s="335"/>
    </row>
    <row r="50" spans="2:11" ht="35.25" customHeight="1" x14ac:dyDescent="0.25">
      <c r="B50" s="178" t="s">
        <v>72</v>
      </c>
      <c r="C50" s="179" t="s">
        <v>4554</v>
      </c>
      <c r="D50" s="334" t="s">
        <v>4567</v>
      </c>
      <c r="E50" s="335"/>
      <c r="F50" s="335"/>
      <c r="G50" s="335"/>
      <c r="H50" s="335"/>
      <c r="I50" s="335"/>
      <c r="J50" s="335"/>
      <c r="K50" s="336"/>
    </row>
  </sheetData>
  <sheetProtection password="E221" sheet="1" objects="1" scenarios="1"/>
  <mergeCells count="29">
    <mergeCell ref="D47:K47"/>
    <mergeCell ref="D48:K48"/>
    <mergeCell ref="D49:K49"/>
    <mergeCell ref="D50:K50"/>
    <mergeCell ref="D35:K35"/>
    <mergeCell ref="D36:K36"/>
    <mergeCell ref="B38:F38"/>
    <mergeCell ref="G38:K38"/>
    <mergeCell ref="G45:K45"/>
    <mergeCell ref="B46:D46"/>
    <mergeCell ref="D34:K34"/>
    <mergeCell ref="D15:K15"/>
    <mergeCell ref="D16:K16"/>
    <mergeCell ref="D17:K17"/>
    <mergeCell ref="D18:K18"/>
    <mergeCell ref="C19:K19"/>
    <mergeCell ref="B20:F20"/>
    <mergeCell ref="G20:K20"/>
    <mergeCell ref="G29:K29"/>
    <mergeCell ref="B30:D30"/>
    <mergeCell ref="D31:K31"/>
    <mergeCell ref="D32:K32"/>
    <mergeCell ref="D33:K33"/>
    <mergeCell ref="D14:K14"/>
    <mergeCell ref="B2:F2"/>
    <mergeCell ref="G2:K2"/>
    <mergeCell ref="G11:K11"/>
    <mergeCell ref="B12:D12"/>
    <mergeCell ref="D13:K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vt:lpstr>
      <vt:lpstr>Pkg Costs and Stages</vt:lpstr>
      <vt:lpstr>CYC_CAPITAL</vt:lpstr>
      <vt:lpstr>CYC_COST-EFFECTIVE</vt:lpstr>
      <vt:lpstr>CYC_ALL SOCIAL GROUPS</vt:lpstr>
      <vt:lpstr>CYC_COMPREHENSIVE</vt:lpstr>
      <vt:lpstr>CYC_LGF COUNTERFACTUAL</vt:lpstr>
      <vt:lpstr>WAL_CAPITAL</vt:lpstr>
      <vt:lpstr>WAL_COST-EFFECTIVE</vt:lpstr>
      <vt:lpstr>WAL_ALL SOCIAL GROUPS</vt:lpstr>
      <vt:lpstr>WAL_COMPREHENSIVE</vt:lpstr>
      <vt:lpstr>WAL_REVENUE</vt:lpstr>
      <vt:lpstr>WAL_LGF COUNTERFACTUAL</vt:lpstr>
      <vt:lpstr>W2S_CAP</vt:lpstr>
      <vt:lpstr>W2S_CAP AND REV</vt:lpstr>
      <vt:lpstr>W2S_REV</vt:lpstr>
      <vt:lpstr>DATA&gt;</vt:lpstr>
      <vt:lpstr>RUC and pop</vt:lpstr>
      <vt:lpstr>&lt;10km distance to work</vt:lpstr>
      <vt:lpstr>COST-EFFECTIVE INTERVENTIONS</vt:lpstr>
      <vt:lpstr>8-9 year olds</vt:lpstr>
      <vt:lpstr> England Station Usage 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Sloman</dc:creator>
  <cp:lastModifiedBy>Frazer Quelch</cp:lastModifiedBy>
  <dcterms:created xsi:type="dcterms:W3CDTF">2018-09-04T16:08:33Z</dcterms:created>
  <dcterms:modified xsi:type="dcterms:W3CDTF">2019-10-30T12:09:53Z</dcterms:modified>
</cp:coreProperties>
</file>