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66925"/>
  <xr:revisionPtr revIDLastSave="0" documentId="10_ncr:100000_{35050D58-AD74-4299-8668-BDCE4FA4A802}" xr6:coauthVersionLast="31" xr6:coauthVersionMax="31" xr10:uidLastSave="{00000000-0000-0000-0000-000000000000}"/>
  <workbookProtection workbookAlgorithmName="SHA-512" workbookHashValue="TruE4QPSohb0qCH0eJnCUjZomE7tuN8AKvC+Royxs5dQWkok+wvG0HIo7IjfqqfvmCfmwYrZQETgehrjCRrGgw==" workbookSaltValue="aBjz2Vf6t0DjCHaB+hR9vg==" workbookSpinCount="100000" lockStructure="1"/>
  <bookViews>
    <workbookView xWindow="0" yWindow="0" windowWidth="25200" windowHeight="11160" firstSheet="4" activeTab="4" xr2:uid="{00000000-000D-0000-FFFF-FFFF00000000}"/>
  </bookViews>
  <sheets>
    <sheet name="(2015-16_1304)" sheetId="1" state="hidden" r:id="rId1"/>
    <sheet name="(2016-17_1304)" sheetId="2" state="hidden" r:id="rId2"/>
    <sheet name="(2017-18_1304)" sheetId="3" state="hidden" r:id="rId3"/>
    <sheet name="FIRE1304_raw" sheetId="4" state="hidden" r:id="rId4"/>
    <sheet name="FIRE1304" sheetId="5" r:id="rId5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E14" i="3"/>
  <c r="E17" i="4"/>
  <c r="E17" i="5"/>
  <c r="D17" i="4"/>
  <c r="D17" i="5"/>
  <c r="C17" i="4"/>
  <c r="C17" i="5"/>
  <c r="B17" i="4"/>
  <c r="B17" i="5"/>
  <c r="E13" i="3"/>
  <c r="E16" i="4"/>
  <c r="E16" i="5"/>
  <c r="D16" i="4"/>
  <c r="D16" i="5"/>
  <c r="C16" i="4"/>
  <c r="C16" i="5"/>
  <c r="B16" i="4"/>
  <c r="B16" i="5"/>
  <c r="E11" i="3"/>
  <c r="E14" i="4"/>
  <c r="E14" i="5"/>
  <c r="D14" i="4"/>
  <c r="D14" i="5"/>
  <c r="C14" i="4"/>
  <c r="C14" i="5"/>
  <c r="B14" i="4"/>
  <c r="B14" i="5"/>
  <c r="E10" i="3"/>
  <c r="E13" i="4"/>
  <c r="E13" i="5"/>
  <c r="D13" i="4"/>
  <c r="D13" i="5"/>
  <c r="C13" i="4"/>
  <c r="C13" i="5"/>
  <c r="B13" i="4"/>
  <c r="B13" i="5"/>
  <c r="E9" i="3"/>
  <c r="E12" i="4"/>
  <c r="E12" i="5"/>
  <c r="D12" i="4"/>
  <c r="D12" i="5"/>
  <c r="C12" i="4"/>
  <c r="C12" i="5"/>
  <c r="B12" i="4"/>
  <c r="B12" i="5"/>
  <c r="E8" i="3"/>
  <c r="E11" i="4"/>
  <c r="E11" i="5"/>
  <c r="D11" i="4"/>
  <c r="D11" i="5"/>
  <c r="C11" i="4"/>
  <c r="C11" i="5"/>
  <c r="B11" i="4"/>
  <c r="B11" i="5"/>
  <c r="E7" i="3"/>
  <c r="E10" i="4"/>
  <c r="E10" i="5"/>
  <c r="D10" i="4"/>
  <c r="D10" i="5"/>
  <c r="C10" i="4"/>
  <c r="C10" i="5"/>
  <c r="B10" i="4"/>
  <c r="B10" i="5"/>
  <c r="E5" i="3"/>
  <c r="E8" i="4"/>
  <c r="E8" i="5"/>
  <c r="D8" i="4"/>
  <c r="D8" i="5"/>
  <c r="C8" i="4"/>
  <c r="C8" i="5"/>
  <c r="B8" i="4"/>
  <c r="B8" i="5"/>
  <c r="E4" i="3"/>
  <c r="E7" i="4"/>
  <c r="E7" i="5"/>
  <c r="D7" i="4"/>
  <c r="D7" i="5"/>
  <c r="C7" i="4"/>
  <c r="C7" i="5"/>
  <c r="B7" i="4"/>
  <c r="B7" i="5"/>
  <c r="E14" i="2"/>
  <c r="E13" i="2"/>
  <c r="E11" i="2"/>
  <c r="E10" i="2"/>
  <c r="E9" i="2"/>
  <c r="E8" i="2"/>
  <c r="E7" i="2"/>
  <c r="B5" i="2"/>
  <c r="C5" i="2"/>
  <c r="D5" i="2"/>
  <c r="E5" i="2"/>
  <c r="E4" i="2"/>
  <c r="E14" i="1"/>
  <c r="E13" i="1"/>
  <c r="E11" i="1"/>
  <c r="E10" i="1"/>
  <c r="E9" i="1"/>
  <c r="E8" i="1"/>
  <c r="E7" i="1"/>
  <c r="E4" i="1"/>
</calcChain>
</file>

<file path=xl/sharedStrings.xml><?xml version="1.0" encoding="utf-8"?>
<sst xmlns="http://schemas.openxmlformats.org/spreadsheetml/2006/main" count="173" uniqueCount="50">
  <si>
    <r>
      <t>FIRE STATISTICS TABLE 1304: Firefighters' pension membership and pension transfers by membership type in England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>, 2015/16</t>
    </r>
  </si>
  <si>
    <r>
      <t>1992 Scheme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</si>
  <si>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2006 Scheme </t>
  </si>
  <si>
    <t>2015 Scheme</t>
  </si>
  <si>
    <t>Total</t>
  </si>
  <si>
    <t>Number of pensioners</t>
  </si>
  <si>
    <t xml:space="preserve">Total deferred members </t>
  </si>
  <si>
    <t>Of which:</t>
  </si>
  <si>
    <t xml:space="preserve">Deferred members who left employment </t>
  </si>
  <si>
    <t>Deffered members who remained in employment</t>
  </si>
  <si>
    <t>Active regular members</t>
  </si>
  <si>
    <t>Active retained members</t>
  </si>
  <si>
    <t>..</t>
  </si>
  <si>
    <t xml:space="preserve">Ill-health </t>
  </si>
  <si>
    <t>Lower tier</t>
  </si>
  <si>
    <t>Higher tier</t>
  </si>
  <si>
    <t>External pension schemes</t>
  </si>
  <si>
    <t>Transfers in</t>
  </si>
  <si>
    <t>Transfers out</t>
  </si>
  <si>
    <t>2014/15</t>
  </si>
  <si>
    <t>2015/16</t>
  </si>
  <si>
    <r>
      <t>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Statistics in this table only include returns from </t>
    </r>
    <r>
      <rPr>
        <b/>
        <sz val="11"/>
        <color theme="1"/>
        <rFont val="Calibri"/>
        <family val="2"/>
        <scheme val="minor"/>
      </rPr>
      <t>44 out of 45</t>
    </r>
    <r>
      <rPr>
        <sz val="11"/>
        <color theme="1"/>
        <rFont val="Calibri"/>
        <family val="2"/>
        <scheme val="minor"/>
      </rPr>
      <t xml:space="preserve"> fire and rescue authorities in England due to one Fire and Rescue Authority being unable to provide data for the 2015/16 period.</t>
    </r>
  </si>
  <si>
    <t>2 1992 scheme membership data are not available for active retained members as retained firefighters were not eligible to join the 1992 Scheme.</t>
  </si>
  <si>
    <t>Note</t>
  </si>
  <si>
    <t>Data for 2014/15 have been revised due to updated records since the last publication in 2014/15. Data for 2015/16 are provisional and will be revised for the next publication.</t>
  </si>
  <si>
    <t>The full set of fire statistics releases, tables and guidance can be found on our landing page, here-</t>
  </si>
  <si>
    <t>https://www.gov.uk/government/collections/fire-statistics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</si>
  <si>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Data in this table are Official Statistics and not within the scope of National Statistics. </t>
    </r>
  </si>
  <si>
    <t>A full definitions list can be found here -</t>
  </si>
  <si>
    <t>https://www.gov.uk/government/statistics/firefighters-pensions-statistics-england-2015-to-2016</t>
  </si>
  <si>
    <t>Last Updated: 19th October 2016</t>
  </si>
  <si>
    <t>Source: Firefighters Pension Fund (FPF) forms</t>
  </si>
  <si>
    <t>Next Update: Autumn 2017</t>
  </si>
  <si>
    <r>
      <t>FIRE STATISTICS TABLE 1304: Firefighters' pension membership and pension transfers by membership type in England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>, 2016/17</t>
    </r>
  </si>
  <si>
    <t>2016/17</t>
  </si>
  <si>
    <t>2017/18</t>
  </si>
  <si>
    <r>
      <t>FIRE STATISTICS TABLE 1304: Firefighters' pension membership by membership type in England</t>
    </r>
    <r>
      <rPr>
        <b/>
        <vertAlign val="superscript"/>
        <sz val="11"/>
        <color theme="0"/>
        <rFont val="Arial Black"/>
        <family val="2"/>
      </rPr>
      <t>1</t>
    </r>
  </si>
  <si>
    <t>Select a year from the drop-down list in the orange box below:</t>
  </si>
  <si>
    <t>2015-16</t>
  </si>
  <si>
    <t>2016-17</t>
  </si>
  <si>
    <t>2017-18</t>
  </si>
  <si>
    <t>FIRE STATISTICS TABLE 1304: Firefighters' pension membership by membership type in England</t>
  </si>
  <si>
    <r>
      <t>1992 Scheme</t>
    </r>
    <r>
      <rPr>
        <vertAlign val="superscript"/>
        <sz val="11"/>
        <color theme="1"/>
        <rFont val="Calibri"/>
        <family val="2"/>
        <scheme val="minor"/>
      </rPr>
      <t>1</t>
    </r>
  </si>
  <si>
    <t>1 1992 scheme membership data are not available for active retained members as retained firefighters were not eligible to join the 1992 Scheme.</t>
  </si>
  <si>
    <t>Statistics for 2015/16 only include returns from 44 out of 45 fire and rescue authorities in England due to one Fire and Rescue Authority being unable to provide data for the 2015/16 period. It is not expected this would make a large difference to the figures.</t>
  </si>
  <si>
    <t>The statistics in this table are Official Statistics.</t>
  </si>
  <si>
    <t>Fire statistics definitions</t>
  </si>
  <si>
    <t>Updated alongside Fire and rescue workforce and pensions statistics</t>
  </si>
  <si>
    <t>Contact: FireStatistics@homeoffice.gov.uk</t>
  </si>
  <si>
    <t>Next Update: Autumn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</si>
</sst>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b/>
      <vertAlign val="superscript"/>
      <sz val="11"/>
      <color theme="0"/>
      <name val="Arial Black"/>
      <family val="2"/>
    </font>
    <font>
      <b/>
      <sz val="10"/>
      <color theme="0"/>
      <name val="Arial Black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</cellStyleXfs>
  <cellXfs count="69">
    <xf numFmtId="0" fontId="0" fillId="0" borderId="0" xfId="0"/>
    <xf numFmtId="0" fontId="6" fillId="3" borderId="0" xfId="0" applyFont="1" applyFill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0" fillId="3" borderId="0" xfId="0" applyFont="1" applyFill="1" applyAlignment="1"/>
    <xf numFmtId="3" fontId="0" fillId="3" borderId="0" xfId="0" applyNumberFormat="1" applyFill="1"/>
    <xf numFmtId="3" fontId="3" fillId="3" borderId="0" xfId="0" applyNumberFormat="1" applyFont="1" applyFill="1" applyBorder="1"/>
    <xf numFmtId="0" fontId="8" fillId="4" borderId="0" xfId="0" applyFont="1" applyFill="1" applyAlignment="1">
      <alignment vertical="center"/>
    </xf>
    <xf numFmtId="3" fontId="8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3" fontId="9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right"/>
    </xf>
    <xf numFmtId="0" fontId="0" fillId="3" borderId="0" xfId="0" applyFont="1" applyFill="1" applyBorder="1" applyAlignment="1">
      <alignment horizontal="right"/>
    </xf>
    <xf numFmtId="3" fontId="0" fillId="3" borderId="0" xfId="0" applyNumberFormat="1" applyFill="1" applyBorder="1"/>
    <xf numFmtId="0" fontId="3" fillId="3" borderId="0" xfId="0" applyFont="1" applyFill="1" applyBorder="1"/>
    <xf numFmtId="0" fontId="3" fillId="3" borderId="0" xfId="0" applyFont="1" applyFill="1"/>
    <xf numFmtId="0" fontId="0" fillId="3" borderId="0" xfId="0" applyFont="1" applyFill="1" applyBorder="1" applyAlignment="1"/>
    <xf numFmtId="3" fontId="0" fillId="3" borderId="0" xfId="0" applyNumberFormat="1" applyFill="1" applyBorder="1" applyAlignment="1">
      <alignment horizontal="right"/>
    </xf>
    <xf numFmtId="0" fontId="0" fillId="3" borderId="0" xfId="0" applyFont="1" applyFill="1" applyBorder="1"/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0" fillId="3" borderId="2" xfId="0" applyFill="1" applyBorder="1"/>
    <xf numFmtId="0" fontId="3" fillId="3" borderId="2" xfId="0" applyFont="1" applyFill="1" applyBorder="1"/>
    <xf numFmtId="0" fontId="0" fillId="3" borderId="2" xfId="0" applyFont="1" applyFill="1" applyBorder="1" applyAlignment="1"/>
    <xf numFmtId="0" fontId="3" fillId="3" borderId="0" xfId="0" applyFont="1" applyFill="1" applyAlignment="1">
      <alignment horizontal="right"/>
    </xf>
    <xf numFmtId="0" fontId="0" fillId="3" borderId="0" xfId="0" applyFont="1" applyFill="1" applyBorder="1" applyAlignment="1">
      <alignment vertical="top"/>
    </xf>
    <xf numFmtId="0" fontId="3" fillId="3" borderId="2" xfId="0" applyFont="1" applyFill="1" applyBorder="1" applyAlignment="1">
      <alignment horizontal="right"/>
    </xf>
    <xf numFmtId="0" fontId="0" fillId="3" borderId="2" xfId="0" applyFont="1" applyFill="1" applyBorder="1"/>
    <xf numFmtId="0" fontId="0" fillId="3" borderId="0" xfId="0" applyFill="1" applyAlignment="1">
      <alignment wrapText="1"/>
    </xf>
    <xf numFmtId="0" fontId="3" fillId="3" borderId="0" xfId="0" applyFont="1" applyFill="1" applyBorder="1" applyAlignment="1">
      <alignment wrapText="1"/>
    </xf>
    <xf numFmtId="0" fontId="12" fillId="3" borderId="0" xfId="2" applyFont="1" applyFill="1"/>
    <xf numFmtId="0" fontId="0" fillId="3" borderId="0" xfId="0" applyFill="1" applyBorder="1" applyAlignment="1"/>
    <xf numFmtId="0" fontId="12" fillId="0" borderId="0" xfId="2"/>
    <xf numFmtId="0" fontId="0" fillId="3" borderId="0" xfId="0" applyFill="1" applyAlignment="1">
      <alignment horizontal="right"/>
    </xf>
    <xf numFmtId="3" fontId="3" fillId="3" borderId="2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9" fillId="5" borderId="0" xfId="3" applyFont="1" applyFill="1" applyAlignment="1">
      <alignment vertical="center"/>
    </xf>
    <xf numFmtId="0" fontId="0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 vertical="top"/>
    </xf>
    <xf numFmtId="3" fontId="0" fillId="3" borderId="0" xfId="0" applyNumberFormat="1" applyFill="1" applyAlignment="1">
      <alignment horizontal="right"/>
    </xf>
    <xf numFmtId="0" fontId="0" fillId="3" borderId="3" xfId="0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/>
    </xf>
    <xf numFmtId="0" fontId="0" fillId="3" borderId="3" xfId="0" applyFont="1" applyFill="1" applyBorder="1" applyAlignment="1"/>
    <xf numFmtId="3" fontId="0" fillId="3" borderId="3" xfId="0" applyNumberForma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9" fontId="3" fillId="3" borderId="0" xfId="1" applyFont="1" applyFill="1"/>
    <xf numFmtId="3" fontId="0" fillId="3" borderId="2" xfId="0" applyNumberForma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12" fillId="3" borderId="0" xfId="2" applyFill="1"/>
    <xf numFmtId="0" fontId="2" fillId="3" borderId="0" xfId="0" applyFont="1" applyFill="1"/>
    <xf numFmtId="0" fontId="12" fillId="3" borderId="0" xfId="2" applyFill="1" applyAlignment="1">
      <alignment horizontal="right"/>
    </xf>
    <xf numFmtId="0" fontId="4" fillId="2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3" fillId="6" borderId="0" xfId="0" applyFont="1" applyFill="1" applyAlignment="1">
      <alignment horizontal="center"/>
    </xf>
    <xf numFmtId="0" fontId="0" fillId="5" borderId="0" xfId="0" applyFill="1" applyAlignment="1">
      <alignment horizontal="left" wrapText="1"/>
    </xf>
  </cellXfs>
  <cellStyles count="4">
    <cellStyle name="Hyperlink" xfId="2" builtinId="8"/>
    <cellStyle name="Normal" xfId="0" builtinId="0"/>
    <cellStyle name="Normal 2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irefighters-pensions-statistics-england-2015-to-2016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statistics/firefighters-pensions-statistics-england-2015-to-2016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ov.uk/government/statistics/firefighters-pensions-statistics-england-2015-to-2016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ov.uk/government/statistics/firefighters-pensions-statistics-england-2015-to-2016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https://www.gov.uk/government/statistical-data-sets/fire-statistics-guidance" TargetMode="External"/><Relationship Id="rId1" Type="http://schemas.openxmlformats.org/officeDocument/2006/relationships/hyperlink" Target="file:///C:\Users\GaughtP\AppData\collections\fire-statistics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FireStatistics@homeoffice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workbookViewId="0">
      <selection activeCell="A5" sqref="A5"/>
    </sheetView>
  </sheetViews>
  <sheetFormatPr defaultColWidth="9.1796875" defaultRowHeight="14.5" x14ac:dyDescent="0.35"/>
  <cols>
    <col min="1" max="1" width="45.7265625" style="2" customWidth="1"/>
    <col min="2" max="5" width="15.7265625" style="2" customWidth="1"/>
    <col min="6" max="7" width="9.1796875" style="2"/>
    <col min="8" max="8" width="3.26953125" style="2" customWidth="1"/>
    <col min="9" max="9" width="14.1796875" style="2" customWidth="1"/>
    <col min="10" max="10" width="15.7265625" style="2" customWidth="1"/>
    <col min="11" max="16384" width="9.1796875" style="2"/>
  </cols>
  <sheetData>
    <row r="1" spans="1:10" ht="40" customHeight="1" x14ac:dyDescent="0.35">
      <c r="A1" s="64" t="s">
        <v>0</v>
      </c>
      <c r="B1" s="64"/>
      <c r="C1" s="64"/>
      <c r="D1" s="64"/>
      <c r="E1" s="64"/>
      <c r="F1" s="1"/>
      <c r="G1" s="1"/>
    </row>
    <row r="2" spans="1:10" ht="24.75" customHeight="1" thickBot="1" x14ac:dyDescent="0.4">
      <c r="B2" s="3"/>
      <c r="C2" s="3"/>
      <c r="D2" s="4"/>
      <c r="E2" s="4"/>
      <c r="F2" s="4"/>
      <c r="G2" s="4"/>
      <c r="H2" s="5"/>
      <c r="I2" s="6"/>
      <c r="J2" s="6"/>
    </row>
    <row r="3" spans="1:10" ht="17" thickBot="1" x14ac:dyDescent="0.4">
      <c r="B3" s="7" t="s">
        <v>1</v>
      </c>
      <c r="C3" s="7" t="s">
        <v>2</v>
      </c>
      <c r="D3" s="7" t="s">
        <v>3</v>
      </c>
      <c r="E3" s="8" t="s">
        <v>4</v>
      </c>
      <c r="F3" s="9"/>
      <c r="G3" s="9"/>
      <c r="H3" s="9"/>
      <c r="I3" s="9"/>
      <c r="J3" s="9"/>
    </row>
    <row r="4" spans="1:10" ht="27.75" customHeight="1" x14ac:dyDescent="0.35">
      <c r="A4" s="10" t="s">
        <v>5</v>
      </c>
      <c r="B4" s="11">
        <v>39251</v>
      </c>
      <c r="C4" s="11">
        <v>1446</v>
      </c>
      <c r="D4" s="11">
        <v>22</v>
      </c>
      <c r="E4" s="12">
        <f>SUM(B4:D4)</f>
        <v>40719</v>
      </c>
      <c r="F4" s="5"/>
      <c r="G4" s="5"/>
      <c r="H4" s="5"/>
      <c r="I4" s="5"/>
      <c r="J4" s="5"/>
    </row>
    <row r="5" spans="1:10" x14ac:dyDescent="0.35">
      <c r="A5" s="13" t="s">
        <v>6</v>
      </c>
      <c r="B5" s="14">
        <v>2145</v>
      </c>
      <c r="C5" s="14">
        <v>6402</v>
      </c>
      <c r="D5" s="15">
        <v>661</v>
      </c>
      <c r="E5" s="16">
        <v>9208</v>
      </c>
      <c r="F5" s="5"/>
      <c r="G5" s="5"/>
      <c r="H5" s="5"/>
      <c r="I5" s="5"/>
      <c r="J5" s="5"/>
    </row>
    <row r="6" spans="1:10" ht="15" customHeight="1" x14ac:dyDescent="0.35">
      <c r="A6" s="17" t="s">
        <v>7</v>
      </c>
      <c r="B6" s="17"/>
      <c r="C6" s="15"/>
      <c r="D6" s="15"/>
      <c r="E6" s="18"/>
      <c r="F6" s="5"/>
      <c r="G6" s="5"/>
      <c r="H6" s="5"/>
      <c r="I6" s="5"/>
      <c r="J6" s="5"/>
    </row>
    <row r="7" spans="1:10" x14ac:dyDescent="0.35">
      <c r="A7" s="19" t="s">
        <v>8</v>
      </c>
      <c r="B7" s="11">
        <v>1868</v>
      </c>
      <c r="C7" s="11">
        <v>5705</v>
      </c>
      <c r="D7" s="11">
        <v>470</v>
      </c>
      <c r="E7" s="12">
        <f>SUM(B7:D7)</f>
        <v>8043</v>
      </c>
      <c r="F7" s="5"/>
      <c r="G7" s="5"/>
      <c r="H7" s="5"/>
      <c r="I7" s="5"/>
      <c r="J7" s="5"/>
    </row>
    <row r="8" spans="1:10" s="23" customFormat="1" x14ac:dyDescent="0.35">
      <c r="A8" s="20" t="s">
        <v>9</v>
      </c>
      <c r="B8" s="21">
        <v>277</v>
      </c>
      <c r="C8" s="21">
        <v>697</v>
      </c>
      <c r="D8" s="21">
        <v>191</v>
      </c>
      <c r="E8" s="12">
        <f>SUM(B8:D8)</f>
        <v>1165</v>
      </c>
      <c r="F8" s="22"/>
      <c r="G8" s="22"/>
      <c r="H8" s="22"/>
      <c r="I8" s="22"/>
      <c r="J8" s="22"/>
    </row>
    <row r="9" spans="1:10" ht="21.75" customHeight="1" x14ac:dyDescent="0.35">
      <c r="A9" s="24" t="s">
        <v>10</v>
      </c>
      <c r="B9" s="21">
        <v>9212</v>
      </c>
      <c r="C9" s="21">
        <v>768</v>
      </c>
      <c r="D9" s="21">
        <v>13841</v>
      </c>
      <c r="E9" s="12">
        <f>SUM(B9:D9)</f>
        <v>23821</v>
      </c>
      <c r="F9" s="5"/>
      <c r="G9" s="5"/>
    </row>
    <row r="10" spans="1:10" ht="20.25" customHeight="1" x14ac:dyDescent="0.35">
      <c r="A10" s="24" t="s">
        <v>11</v>
      </c>
      <c r="B10" s="25" t="s">
        <v>12</v>
      </c>
      <c r="C10" s="21">
        <v>2071</v>
      </c>
      <c r="D10" s="21">
        <v>6984</v>
      </c>
      <c r="E10" s="12">
        <f>SUM(B10:D10)</f>
        <v>9055</v>
      </c>
      <c r="F10" s="5"/>
      <c r="G10" s="5"/>
    </row>
    <row r="11" spans="1:10" ht="17.25" customHeight="1" x14ac:dyDescent="0.35">
      <c r="A11" s="24" t="s">
        <v>13</v>
      </c>
      <c r="B11" s="26">
        <v>51</v>
      </c>
      <c r="C11" s="26">
        <v>17</v>
      </c>
      <c r="D11" s="26">
        <v>5</v>
      </c>
      <c r="E11" s="22">
        <f>SUM(D11+C11+B11)</f>
        <v>73</v>
      </c>
      <c r="F11" s="5"/>
      <c r="G11" s="5"/>
    </row>
    <row r="12" spans="1:10" x14ac:dyDescent="0.35">
      <c r="A12" s="27" t="s">
        <v>7</v>
      </c>
      <c r="D12" s="5"/>
      <c r="E12" s="22"/>
      <c r="F12" s="5"/>
      <c r="G12" s="5"/>
    </row>
    <row r="13" spans="1:10" x14ac:dyDescent="0.35">
      <c r="A13" s="28" t="s">
        <v>14</v>
      </c>
      <c r="B13" s="2">
        <v>33</v>
      </c>
      <c r="C13" s="2">
        <v>12</v>
      </c>
      <c r="D13" s="5">
        <v>4</v>
      </c>
      <c r="E13" s="22">
        <f>SUM(D13+C13+B13)</f>
        <v>49</v>
      </c>
    </row>
    <row r="14" spans="1:10" ht="15" thickBot="1" x14ac:dyDescent="0.4">
      <c r="A14" s="29" t="s">
        <v>15</v>
      </c>
      <c r="B14" s="30">
        <v>18</v>
      </c>
      <c r="C14" s="30">
        <v>5</v>
      </c>
      <c r="D14" s="30">
        <v>1</v>
      </c>
      <c r="E14" s="31">
        <f>SUM(D14+C14+B14)</f>
        <v>24</v>
      </c>
    </row>
    <row r="15" spans="1:10" ht="24" customHeight="1" thickBot="1" x14ac:dyDescent="0.4"/>
    <row r="16" spans="1:10" ht="15" thickBot="1" x14ac:dyDescent="0.4">
      <c r="A16" s="32" t="s">
        <v>16</v>
      </c>
      <c r="B16" s="7" t="s">
        <v>17</v>
      </c>
      <c r="C16" s="7" t="s">
        <v>18</v>
      </c>
    </row>
    <row r="17" spans="1:7" x14ac:dyDescent="0.35">
      <c r="A17" s="33" t="s">
        <v>19</v>
      </c>
      <c r="B17" s="34">
        <v>91</v>
      </c>
      <c r="C17" s="34">
        <v>80</v>
      </c>
    </row>
    <row r="18" spans="1:7" ht="15" thickBot="1" x14ac:dyDescent="0.4">
      <c r="A18" s="35" t="s">
        <v>20</v>
      </c>
      <c r="B18" s="36">
        <v>106</v>
      </c>
      <c r="C18" s="36">
        <v>74</v>
      </c>
    </row>
    <row r="20" spans="1:7" ht="31.5" customHeight="1" x14ac:dyDescent="0.35">
      <c r="A20" s="65" t="s">
        <v>21</v>
      </c>
      <c r="B20" s="65"/>
      <c r="C20" s="65"/>
      <c r="D20" s="65"/>
      <c r="E20" s="65"/>
    </row>
    <row r="21" spans="1:7" ht="32.25" customHeight="1" x14ac:dyDescent="0.35">
      <c r="A21" s="66" t="s">
        <v>22</v>
      </c>
      <c r="B21" s="66"/>
      <c r="C21" s="66"/>
      <c r="D21" s="66"/>
      <c r="E21" s="66"/>
      <c r="F21" s="37"/>
      <c r="G21" s="37"/>
    </row>
    <row r="22" spans="1:7" ht="15" customHeight="1" x14ac:dyDescent="0.35">
      <c r="A22" s="6"/>
      <c r="B22" s="6"/>
      <c r="C22" s="6"/>
      <c r="D22" s="6"/>
      <c r="E22" s="6"/>
      <c r="F22" s="37"/>
      <c r="G22" s="37"/>
    </row>
    <row r="23" spans="1:7" ht="15" customHeight="1" x14ac:dyDescent="0.35">
      <c r="A23" s="38" t="s">
        <v>23</v>
      </c>
      <c r="B23" s="6"/>
      <c r="C23" s="6"/>
      <c r="D23" s="6"/>
      <c r="E23" s="6"/>
      <c r="F23" s="37"/>
      <c r="G23" s="37"/>
    </row>
    <row r="24" spans="1:7" ht="34.5" customHeight="1" x14ac:dyDescent="0.35">
      <c r="A24" s="65" t="s">
        <v>24</v>
      </c>
      <c r="B24" s="65"/>
      <c r="C24" s="65"/>
      <c r="D24" s="65"/>
      <c r="E24" s="65"/>
    </row>
    <row r="25" spans="1:7" ht="12.75" customHeight="1" x14ac:dyDescent="0.35">
      <c r="A25" s="6"/>
      <c r="B25" s="6"/>
      <c r="C25" s="6"/>
      <c r="D25" s="6"/>
      <c r="E25" s="6"/>
    </row>
    <row r="26" spans="1:7" x14ac:dyDescent="0.35">
      <c r="A26" s="65" t="s">
        <v>25</v>
      </c>
      <c r="B26" s="65"/>
      <c r="C26" s="65"/>
      <c r="D26" s="65"/>
    </row>
    <row r="27" spans="1:7" x14ac:dyDescent="0.35">
      <c r="A27" s="39" t="s">
        <v>26</v>
      </c>
    </row>
    <row r="28" spans="1:7" x14ac:dyDescent="0.35">
      <c r="A28" s="39"/>
    </row>
    <row r="29" spans="1:7" x14ac:dyDescent="0.35">
      <c r="A29" s="40" t="s">
        <v>27</v>
      </c>
    </row>
    <row r="31" spans="1:7" x14ac:dyDescent="0.35">
      <c r="A31" s="2" t="s">
        <v>28</v>
      </c>
    </row>
    <row r="32" spans="1:7" x14ac:dyDescent="0.35">
      <c r="A32" s="41" t="s">
        <v>29</v>
      </c>
    </row>
    <row r="33" spans="1:5" x14ac:dyDescent="0.35">
      <c r="E33" s="42" t="s">
        <v>30</v>
      </c>
    </row>
    <row r="34" spans="1:5" x14ac:dyDescent="0.35">
      <c r="A34" s="5" t="s">
        <v>31</v>
      </c>
      <c r="E34" s="42" t="s">
        <v>32</v>
      </c>
    </row>
  </sheetData>
  <mergeCells count="5">
    <mergeCell ref="A1:E1"/>
    <mergeCell ref="A20:E20"/>
    <mergeCell ref="A21:E21"/>
    <mergeCell ref="A24:E24"/>
    <mergeCell ref="A26:D26"/>
  </mergeCells>
  <hyperlinks>
    <hyperlink ref="A27" r:id="rId1" xr:uid="{00000000-0004-0000-0000-000000000000}"/>
    <hyperlink ref="A32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workbookViewId="0">
      <selection activeCell="A5" sqref="A5"/>
    </sheetView>
  </sheetViews>
  <sheetFormatPr defaultColWidth="9.1796875" defaultRowHeight="14.5" x14ac:dyDescent="0.35"/>
  <cols>
    <col min="1" max="1" width="45.7265625" style="2" customWidth="1"/>
    <col min="2" max="5" width="15.7265625" style="2" customWidth="1"/>
    <col min="6" max="7" width="9.1796875" style="2"/>
    <col min="8" max="8" width="3.26953125" style="2" customWidth="1"/>
    <col min="9" max="9" width="14.1796875" style="2" customWidth="1"/>
    <col min="10" max="10" width="15.7265625" style="2" customWidth="1"/>
    <col min="11" max="16384" width="9.1796875" style="2"/>
  </cols>
  <sheetData>
    <row r="1" spans="1:10" ht="40" customHeight="1" x14ac:dyDescent="0.35">
      <c r="A1" s="64" t="s">
        <v>33</v>
      </c>
      <c r="B1" s="64"/>
      <c r="C1" s="64"/>
      <c r="D1" s="64"/>
      <c r="E1" s="64"/>
      <c r="F1" s="1"/>
      <c r="G1" s="1"/>
    </row>
    <row r="2" spans="1:10" ht="24.75" customHeight="1" thickBot="1" x14ac:dyDescent="0.4">
      <c r="B2" s="3"/>
      <c r="C2" s="3"/>
      <c r="D2" s="4"/>
      <c r="E2" s="4"/>
      <c r="F2" s="4"/>
      <c r="G2" s="4"/>
      <c r="H2" s="5"/>
      <c r="I2" s="6"/>
      <c r="J2" s="6"/>
    </row>
    <row r="3" spans="1:10" ht="17" thickBot="1" x14ac:dyDescent="0.4">
      <c r="B3" s="7" t="s">
        <v>1</v>
      </c>
      <c r="C3" s="7" t="s">
        <v>2</v>
      </c>
      <c r="D3" s="7" t="s">
        <v>3</v>
      </c>
      <c r="E3" s="8" t="s">
        <v>4</v>
      </c>
      <c r="F3" s="9"/>
      <c r="G3" s="9"/>
      <c r="H3" s="9"/>
      <c r="I3" s="9"/>
      <c r="J3" s="9"/>
    </row>
    <row r="4" spans="1:10" ht="27.75" customHeight="1" x14ac:dyDescent="0.35">
      <c r="A4" s="10" t="s">
        <v>5</v>
      </c>
      <c r="B4" s="11">
        <v>39974</v>
      </c>
      <c r="C4" s="11">
        <v>1698</v>
      </c>
      <c r="D4" s="11">
        <v>59</v>
      </c>
      <c r="E4" s="12">
        <f>SUM(B4:D4)</f>
        <v>41731</v>
      </c>
      <c r="F4" s="5"/>
      <c r="G4" s="5"/>
      <c r="H4" s="5"/>
      <c r="I4" s="5"/>
      <c r="J4" s="5"/>
    </row>
    <row r="5" spans="1:10" x14ac:dyDescent="0.35">
      <c r="A5" s="13" t="s">
        <v>6</v>
      </c>
      <c r="B5" s="14">
        <f>B7+B8</f>
        <v>2270</v>
      </c>
      <c r="C5" s="14">
        <f>C7+C8</f>
        <v>8229</v>
      </c>
      <c r="D5" s="14">
        <f>D7+D8</f>
        <v>1662</v>
      </c>
      <c r="E5" s="12">
        <f>SUM(B5:D5)</f>
        <v>12161</v>
      </c>
      <c r="F5" s="5"/>
      <c r="G5" s="5"/>
      <c r="H5" s="5"/>
      <c r="I5" s="5"/>
      <c r="J5" s="5"/>
    </row>
    <row r="6" spans="1:10" ht="15" customHeight="1" x14ac:dyDescent="0.35">
      <c r="A6" s="17" t="s">
        <v>7</v>
      </c>
      <c r="B6" s="17"/>
      <c r="C6" s="15"/>
      <c r="D6" s="15"/>
      <c r="E6" s="18"/>
      <c r="F6" s="5"/>
      <c r="G6" s="5"/>
      <c r="H6" s="5"/>
      <c r="I6" s="5"/>
      <c r="J6" s="5"/>
    </row>
    <row r="7" spans="1:10" x14ac:dyDescent="0.35">
      <c r="A7" s="19" t="s">
        <v>8</v>
      </c>
      <c r="B7" s="11">
        <v>1889</v>
      </c>
      <c r="C7" s="11">
        <v>7129</v>
      </c>
      <c r="D7" s="11">
        <v>1419</v>
      </c>
      <c r="E7" s="12">
        <f>SUM(B7:D7)</f>
        <v>10437</v>
      </c>
      <c r="F7" s="5"/>
      <c r="G7" s="5"/>
      <c r="H7" s="5"/>
      <c r="I7" s="5"/>
      <c r="J7" s="5"/>
    </row>
    <row r="8" spans="1:10" s="23" customFormat="1" x14ac:dyDescent="0.35">
      <c r="A8" s="20" t="s">
        <v>9</v>
      </c>
      <c r="B8" s="21">
        <v>381</v>
      </c>
      <c r="C8" s="21">
        <v>1100</v>
      </c>
      <c r="D8" s="21">
        <v>243</v>
      </c>
      <c r="E8" s="12">
        <f>SUM(B8:D8)</f>
        <v>1724</v>
      </c>
      <c r="F8" s="22"/>
      <c r="G8" s="22"/>
      <c r="H8" s="22"/>
      <c r="I8" s="22"/>
      <c r="J8" s="22"/>
    </row>
    <row r="9" spans="1:10" ht="21.75" customHeight="1" x14ac:dyDescent="0.35">
      <c r="A9" s="24" t="s">
        <v>10</v>
      </c>
      <c r="B9" s="21">
        <v>7430</v>
      </c>
      <c r="C9" s="21">
        <v>394</v>
      </c>
      <c r="D9" s="21">
        <v>15120</v>
      </c>
      <c r="E9" s="12">
        <f>SUM(B9:D9)</f>
        <v>22944</v>
      </c>
      <c r="F9" s="5"/>
      <c r="G9" s="5"/>
    </row>
    <row r="10" spans="1:10" ht="20.25" customHeight="1" x14ac:dyDescent="0.35">
      <c r="A10" s="24" t="s">
        <v>11</v>
      </c>
      <c r="B10" s="25" t="s">
        <v>12</v>
      </c>
      <c r="C10" s="21">
        <v>1303</v>
      </c>
      <c r="D10" s="21">
        <v>7137</v>
      </c>
      <c r="E10" s="12">
        <f>SUM(B10:D10)</f>
        <v>8440</v>
      </c>
      <c r="F10" s="5"/>
      <c r="G10" s="5"/>
    </row>
    <row r="11" spans="1:10" ht="17.25" customHeight="1" x14ac:dyDescent="0.35">
      <c r="A11" s="24" t="s">
        <v>13</v>
      </c>
      <c r="B11" s="26">
        <v>52</v>
      </c>
      <c r="C11" s="26">
        <v>19</v>
      </c>
      <c r="D11" s="26">
        <v>24</v>
      </c>
      <c r="E11" s="12">
        <f>SUM(B11:D11)</f>
        <v>95</v>
      </c>
      <c r="F11" s="5"/>
      <c r="G11" s="5"/>
    </row>
    <row r="12" spans="1:10" x14ac:dyDescent="0.35">
      <c r="A12" s="27" t="s">
        <v>7</v>
      </c>
      <c r="D12" s="5"/>
      <c r="E12" s="22"/>
      <c r="F12" s="5"/>
      <c r="G12" s="5"/>
    </row>
    <row r="13" spans="1:10" x14ac:dyDescent="0.35">
      <c r="A13" s="28" t="s">
        <v>14</v>
      </c>
      <c r="B13" s="2">
        <v>39</v>
      </c>
      <c r="C13" s="2">
        <v>36</v>
      </c>
      <c r="D13" s="5">
        <v>0</v>
      </c>
      <c r="E13" s="12">
        <f>SUM(B13:D13)</f>
        <v>75</v>
      </c>
    </row>
    <row r="14" spans="1:10" ht="15" thickBot="1" x14ac:dyDescent="0.4">
      <c r="A14" s="29" t="s">
        <v>15</v>
      </c>
      <c r="B14" s="30">
        <v>13</v>
      </c>
      <c r="C14" s="30">
        <v>7</v>
      </c>
      <c r="D14" s="30">
        <v>0</v>
      </c>
      <c r="E14" s="43">
        <f>SUM(B14:D14)</f>
        <v>20</v>
      </c>
    </row>
    <row r="15" spans="1:10" ht="24" customHeight="1" thickBot="1" x14ac:dyDescent="0.4"/>
    <row r="16" spans="1:10" ht="15" thickBot="1" x14ac:dyDescent="0.4">
      <c r="A16" s="32" t="s">
        <v>16</v>
      </c>
      <c r="B16" s="7" t="s">
        <v>17</v>
      </c>
      <c r="C16" s="7" t="s">
        <v>18</v>
      </c>
    </row>
    <row r="17" spans="1:7" x14ac:dyDescent="0.35">
      <c r="A17" s="33" t="s">
        <v>19</v>
      </c>
      <c r="B17" s="34">
        <v>91</v>
      </c>
      <c r="C17" s="34">
        <v>80</v>
      </c>
    </row>
    <row r="18" spans="1:7" x14ac:dyDescent="0.35">
      <c r="A18" s="44" t="s">
        <v>20</v>
      </c>
      <c r="B18" s="26">
        <v>106</v>
      </c>
      <c r="C18" s="26">
        <v>74</v>
      </c>
    </row>
    <row r="19" spans="1:7" ht="15" thickBot="1" x14ac:dyDescent="0.4">
      <c r="A19" s="35" t="s">
        <v>34</v>
      </c>
      <c r="B19" s="36">
        <v>93</v>
      </c>
      <c r="C19" s="36">
        <v>28</v>
      </c>
    </row>
    <row r="21" spans="1:7" ht="31.5" customHeight="1" x14ac:dyDescent="0.35">
      <c r="A21" s="65" t="s">
        <v>21</v>
      </c>
      <c r="B21" s="65"/>
      <c r="C21" s="65"/>
      <c r="D21" s="65"/>
      <c r="E21" s="65"/>
    </row>
    <row r="22" spans="1:7" ht="32.25" customHeight="1" x14ac:dyDescent="0.35">
      <c r="A22" s="66" t="s">
        <v>22</v>
      </c>
      <c r="B22" s="66"/>
      <c r="C22" s="66"/>
      <c r="D22" s="66"/>
      <c r="E22" s="66"/>
      <c r="F22" s="37"/>
      <c r="G22" s="37"/>
    </row>
    <row r="23" spans="1:7" ht="15" customHeight="1" x14ac:dyDescent="0.35">
      <c r="A23" s="6"/>
      <c r="B23" s="6"/>
      <c r="C23" s="6"/>
      <c r="D23" s="6"/>
      <c r="E23" s="6"/>
      <c r="F23" s="37"/>
      <c r="G23" s="37"/>
    </row>
    <row r="24" spans="1:7" ht="15" customHeight="1" x14ac:dyDescent="0.35">
      <c r="A24" s="38" t="s">
        <v>23</v>
      </c>
      <c r="B24" s="6"/>
      <c r="C24" s="6"/>
      <c r="D24" s="6"/>
      <c r="E24" s="6"/>
      <c r="F24" s="37"/>
      <c r="G24" s="37"/>
    </row>
    <row r="25" spans="1:7" ht="34.5" customHeight="1" x14ac:dyDescent="0.35">
      <c r="A25" s="65" t="s">
        <v>24</v>
      </c>
      <c r="B25" s="65"/>
      <c r="C25" s="65"/>
      <c r="D25" s="65"/>
      <c r="E25" s="65"/>
    </row>
    <row r="26" spans="1:7" ht="12.75" customHeight="1" x14ac:dyDescent="0.35">
      <c r="A26" s="6"/>
      <c r="B26" s="6"/>
      <c r="C26" s="6"/>
      <c r="D26" s="6"/>
      <c r="E26" s="6"/>
    </row>
    <row r="27" spans="1:7" x14ac:dyDescent="0.35">
      <c r="A27" s="65" t="s">
        <v>25</v>
      </c>
      <c r="B27" s="65"/>
      <c r="C27" s="65"/>
      <c r="D27" s="65"/>
    </row>
    <row r="28" spans="1:7" x14ac:dyDescent="0.35">
      <c r="A28" s="39" t="s">
        <v>26</v>
      </c>
    </row>
    <row r="29" spans="1:7" x14ac:dyDescent="0.35">
      <c r="A29" s="39"/>
    </row>
    <row r="30" spans="1:7" x14ac:dyDescent="0.35">
      <c r="A30" s="40" t="s">
        <v>27</v>
      </c>
    </row>
    <row r="32" spans="1:7" x14ac:dyDescent="0.35">
      <c r="A32" s="2" t="s">
        <v>28</v>
      </c>
    </row>
    <row r="33" spans="1:5" x14ac:dyDescent="0.35">
      <c r="A33" s="41" t="s">
        <v>29</v>
      </c>
    </row>
    <row r="34" spans="1:5" x14ac:dyDescent="0.35">
      <c r="E34" s="42" t="s">
        <v>30</v>
      </c>
    </row>
    <row r="35" spans="1:5" x14ac:dyDescent="0.35">
      <c r="A35" s="5" t="s">
        <v>31</v>
      </c>
      <c r="E35" s="42" t="s">
        <v>32</v>
      </c>
    </row>
  </sheetData>
  <mergeCells count="5">
    <mergeCell ref="A1:E1"/>
    <mergeCell ref="A21:E21"/>
    <mergeCell ref="A22:E22"/>
    <mergeCell ref="A25:E25"/>
    <mergeCell ref="A27:D27"/>
  </mergeCells>
  <hyperlinks>
    <hyperlink ref="A28" r:id="rId1" xr:uid="{00000000-0004-0000-0100-000000000000}"/>
    <hyperlink ref="A33" r:id="rId2" xr:uid="{00000000-0004-0000-0100-000001000000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workbookViewId="0">
      <selection activeCell="A5" sqref="A5"/>
    </sheetView>
  </sheetViews>
  <sheetFormatPr defaultColWidth="9.1796875" defaultRowHeight="14.5" x14ac:dyDescent="0.35"/>
  <cols>
    <col min="1" max="1" width="45.7265625" style="2" customWidth="1"/>
    <col min="2" max="5" width="15.7265625" style="2" customWidth="1"/>
    <col min="6" max="7" width="9.1796875" style="2"/>
    <col min="8" max="8" width="3.26953125" style="2" customWidth="1"/>
    <col min="9" max="9" width="14.1796875" style="2" customWidth="1"/>
    <col min="10" max="10" width="15.7265625" style="2" customWidth="1"/>
    <col min="11" max="16384" width="9.1796875" style="2"/>
  </cols>
  <sheetData>
    <row r="1" spans="1:10" ht="40" customHeight="1" x14ac:dyDescent="0.35">
      <c r="A1" s="64" t="s">
        <v>33</v>
      </c>
      <c r="B1" s="64"/>
      <c r="C1" s="64"/>
      <c r="D1" s="64"/>
      <c r="E1" s="64"/>
      <c r="F1" s="1"/>
      <c r="G1" s="1"/>
    </row>
    <row r="2" spans="1:10" ht="24.75" customHeight="1" thickBot="1" x14ac:dyDescent="0.4">
      <c r="B2" s="3"/>
      <c r="C2" s="3"/>
      <c r="D2" s="4"/>
      <c r="E2" s="4"/>
      <c r="F2" s="4"/>
      <c r="G2" s="4"/>
      <c r="H2" s="5"/>
      <c r="I2" s="6"/>
      <c r="J2" s="6"/>
    </row>
    <row r="3" spans="1:10" ht="17" thickBot="1" x14ac:dyDescent="0.4">
      <c r="B3" s="7" t="s">
        <v>1</v>
      </c>
      <c r="C3" s="7" t="s">
        <v>2</v>
      </c>
      <c r="D3" s="7" t="s">
        <v>3</v>
      </c>
      <c r="E3" s="8" t="s">
        <v>4</v>
      </c>
      <c r="F3" s="9"/>
      <c r="G3" s="9"/>
      <c r="H3" s="9"/>
      <c r="I3" s="9"/>
      <c r="J3" s="9"/>
    </row>
    <row r="4" spans="1:10" ht="27.75" customHeight="1" x14ac:dyDescent="0.35">
      <c r="A4" s="10" t="s">
        <v>5</v>
      </c>
      <c r="B4" s="11">
        <v>40637</v>
      </c>
      <c r="C4" s="11">
        <v>1991</v>
      </c>
      <c r="D4" s="11">
        <v>104</v>
      </c>
      <c r="E4" s="12">
        <f>SUM(B4:D4)</f>
        <v>42732</v>
      </c>
      <c r="F4" s="5"/>
      <c r="G4" s="5"/>
      <c r="H4" s="5"/>
      <c r="I4" s="5"/>
      <c r="J4" s="5"/>
    </row>
    <row r="5" spans="1:10" x14ac:dyDescent="0.35">
      <c r="A5" s="13" t="s">
        <v>6</v>
      </c>
      <c r="B5" s="14">
        <v>2571</v>
      </c>
      <c r="C5" s="14">
        <v>7920</v>
      </c>
      <c r="D5" s="14">
        <v>2928</v>
      </c>
      <c r="E5" s="12">
        <f>SUM(B5:D5)</f>
        <v>13419</v>
      </c>
      <c r="F5" s="5"/>
      <c r="G5" s="5"/>
      <c r="H5" s="5"/>
      <c r="I5" s="5"/>
      <c r="J5" s="5"/>
    </row>
    <row r="6" spans="1:10" ht="15" customHeight="1" x14ac:dyDescent="0.35">
      <c r="A6" s="17" t="s">
        <v>7</v>
      </c>
      <c r="B6" s="17"/>
      <c r="C6" s="15"/>
      <c r="D6" s="15"/>
      <c r="E6" s="18"/>
      <c r="F6" s="5"/>
      <c r="G6" s="5"/>
      <c r="H6" s="5"/>
      <c r="I6" s="5"/>
      <c r="J6" s="5"/>
    </row>
    <row r="7" spans="1:10" x14ac:dyDescent="0.35">
      <c r="A7" s="19" t="s">
        <v>8</v>
      </c>
      <c r="B7" s="11">
        <v>2108</v>
      </c>
      <c r="C7" s="11">
        <v>6766</v>
      </c>
      <c r="D7" s="11">
        <v>2602</v>
      </c>
      <c r="E7" s="12">
        <f>SUM(B7:D7)</f>
        <v>11476</v>
      </c>
      <c r="F7" s="5"/>
      <c r="G7" s="5"/>
      <c r="H7" s="5"/>
      <c r="I7" s="5"/>
      <c r="J7" s="5"/>
    </row>
    <row r="8" spans="1:10" s="23" customFormat="1" x14ac:dyDescent="0.35">
      <c r="A8" s="20" t="s">
        <v>9</v>
      </c>
      <c r="B8" s="21">
        <v>463</v>
      </c>
      <c r="C8" s="21">
        <v>1154</v>
      </c>
      <c r="D8" s="21">
        <v>326</v>
      </c>
      <c r="E8" s="12">
        <f>SUM(B8:D8)</f>
        <v>1943</v>
      </c>
      <c r="F8" s="22"/>
      <c r="G8" s="22"/>
      <c r="H8" s="22"/>
      <c r="I8" s="22"/>
      <c r="J8" s="22"/>
    </row>
    <row r="9" spans="1:10" ht="21.75" customHeight="1" x14ac:dyDescent="0.35">
      <c r="A9" s="24" t="s">
        <v>10</v>
      </c>
      <c r="B9" s="21">
        <v>5744</v>
      </c>
      <c r="C9" s="21">
        <v>529</v>
      </c>
      <c r="D9" s="21">
        <v>17580</v>
      </c>
      <c r="E9" s="12">
        <f>SUM(B9:D9)</f>
        <v>23853</v>
      </c>
      <c r="F9" s="5"/>
      <c r="G9" s="5"/>
    </row>
    <row r="10" spans="1:10" ht="20.25" customHeight="1" x14ac:dyDescent="0.35">
      <c r="A10" s="24" t="s">
        <v>11</v>
      </c>
      <c r="B10" s="25" t="s">
        <v>12</v>
      </c>
      <c r="C10" s="25">
        <v>1118</v>
      </c>
      <c r="D10" s="25">
        <v>8730</v>
      </c>
      <c r="E10" s="12">
        <f>SUM(B10:D10)</f>
        <v>9848</v>
      </c>
      <c r="F10" s="5"/>
      <c r="G10" s="5"/>
    </row>
    <row r="11" spans="1:10" ht="17.25" customHeight="1" x14ac:dyDescent="0.35">
      <c r="A11" s="24" t="s">
        <v>13</v>
      </c>
      <c r="B11" s="26">
        <v>40</v>
      </c>
      <c r="C11" s="26">
        <v>14</v>
      </c>
      <c r="D11" s="26">
        <v>23</v>
      </c>
      <c r="E11" s="12">
        <f>SUM(B11:D11)</f>
        <v>77</v>
      </c>
      <c r="F11" s="5"/>
      <c r="G11" s="5"/>
    </row>
    <row r="12" spans="1:10" x14ac:dyDescent="0.35">
      <c r="A12" s="27" t="s">
        <v>7</v>
      </c>
      <c r="D12" s="5"/>
      <c r="E12" s="22"/>
      <c r="F12" s="5"/>
      <c r="G12" s="5"/>
    </row>
    <row r="13" spans="1:10" x14ac:dyDescent="0.35">
      <c r="A13" s="28" t="s">
        <v>14</v>
      </c>
      <c r="B13" s="2">
        <v>30</v>
      </c>
      <c r="C13" s="2">
        <v>13</v>
      </c>
      <c r="D13" s="2">
        <v>18</v>
      </c>
      <c r="E13" s="12">
        <f>SUM(B13:D13)</f>
        <v>61</v>
      </c>
    </row>
    <row r="14" spans="1:10" ht="15" thickBot="1" x14ac:dyDescent="0.4">
      <c r="A14" s="29" t="s">
        <v>15</v>
      </c>
      <c r="B14" s="2">
        <v>10</v>
      </c>
      <c r="C14" s="2">
        <v>1</v>
      </c>
      <c r="D14" s="2">
        <v>5</v>
      </c>
      <c r="E14" s="43">
        <f>SUM(B14:D14)</f>
        <v>16</v>
      </c>
    </row>
    <row r="15" spans="1:10" ht="24" customHeight="1" thickBot="1" x14ac:dyDescent="0.4"/>
    <row r="16" spans="1:10" ht="15" thickBot="1" x14ac:dyDescent="0.4">
      <c r="A16" s="32" t="s">
        <v>16</v>
      </c>
      <c r="B16" s="7" t="s">
        <v>17</v>
      </c>
      <c r="C16" s="7" t="s">
        <v>18</v>
      </c>
    </row>
    <row r="17" spans="1:7" x14ac:dyDescent="0.35">
      <c r="A17" s="33" t="s">
        <v>19</v>
      </c>
      <c r="B17" s="34">
        <v>91</v>
      </c>
      <c r="C17" s="34">
        <v>80</v>
      </c>
    </row>
    <row r="18" spans="1:7" x14ac:dyDescent="0.35">
      <c r="A18" s="44" t="s">
        <v>20</v>
      </c>
      <c r="B18" s="26">
        <v>106</v>
      </c>
      <c r="C18" s="26">
        <v>74</v>
      </c>
    </row>
    <row r="19" spans="1:7" x14ac:dyDescent="0.35">
      <c r="A19" s="44" t="s">
        <v>34</v>
      </c>
      <c r="B19" s="26">
        <v>93</v>
      </c>
      <c r="C19" s="26">
        <v>28</v>
      </c>
    </row>
    <row r="20" spans="1:7" ht="15" thickBot="1" x14ac:dyDescent="0.4">
      <c r="A20" s="35" t="s">
        <v>35</v>
      </c>
      <c r="B20" s="36"/>
      <c r="C20" s="36"/>
    </row>
    <row r="22" spans="1:7" ht="31.5" customHeight="1" x14ac:dyDescent="0.35">
      <c r="A22" s="65" t="s">
        <v>21</v>
      </c>
      <c r="B22" s="65"/>
      <c r="C22" s="65"/>
      <c r="D22" s="65"/>
      <c r="E22" s="65"/>
    </row>
    <row r="23" spans="1:7" ht="32.25" customHeight="1" x14ac:dyDescent="0.35">
      <c r="A23" s="66" t="s">
        <v>22</v>
      </c>
      <c r="B23" s="66"/>
      <c r="C23" s="66"/>
      <c r="D23" s="66"/>
      <c r="E23" s="66"/>
      <c r="F23" s="37"/>
      <c r="G23" s="37"/>
    </row>
    <row r="24" spans="1:7" ht="15" customHeight="1" x14ac:dyDescent="0.35">
      <c r="A24" s="6"/>
      <c r="B24" s="6"/>
      <c r="C24" s="6"/>
      <c r="D24" s="6"/>
      <c r="E24" s="6"/>
      <c r="F24" s="37"/>
      <c r="G24" s="37"/>
    </row>
    <row r="25" spans="1:7" ht="15" customHeight="1" x14ac:dyDescent="0.35">
      <c r="A25" s="38" t="s">
        <v>23</v>
      </c>
      <c r="B25" s="6"/>
      <c r="C25" s="6"/>
      <c r="D25" s="6"/>
      <c r="E25" s="6"/>
      <c r="F25" s="37"/>
      <c r="G25" s="37"/>
    </row>
    <row r="26" spans="1:7" ht="34.5" customHeight="1" x14ac:dyDescent="0.35">
      <c r="A26" s="65" t="s">
        <v>24</v>
      </c>
      <c r="B26" s="65"/>
      <c r="C26" s="65"/>
      <c r="D26" s="65"/>
      <c r="E26" s="65"/>
    </row>
    <row r="27" spans="1:7" ht="12.75" customHeight="1" x14ac:dyDescent="0.35">
      <c r="A27" s="6"/>
      <c r="B27" s="6"/>
      <c r="C27" s="6"/>
      <c r="D27" s="6"/>
      <c r="E27" s="6"/>
    </row>
    <row r="28" spans="1:7" x14ac:dyDescent="0.35">
      <c r="A28" s="65" t="s">
        <v>25</v>
      </c>
      <c r="B28" s="65"/>
      <c r="C28" s="65"/>
      <c r="D28" s="65"/>
    </row>
    <row r="29" spans="1:7" x14ac:dyDescent="0.35">
      <c r="A29" s="39" t="s">
        <v>26</v>
      </c>
    </row>
    <row r="30" spans="1:7" x14ac:dyDescent="0.35">
      <c r="A30" s="39"/>
    </row>
    <row r="31" spans="1:7" x14ac:dyDescent="0.35">
      <c r="A31" s="40" t="s">
        <v>27</v>
      </c>
    </row>
    <row r="33" spans="1:5" x14ac:dyDescent="0.35">
      <c r="A33" s="2" t="s">
        <v>28</v>
      </c>
    </row>
    <row r="34" spans="1:5" x14ac:dyDescent="0.35">
      <c r="A34" s="41" t="s">
        <v>29</v>
      </c>
    </row>
    <row r="35" spans="1:5" x14ac:dyDescent="0.35">
      <c r="E35" s="42" t="s">
        <v>30</v>
      </c>
    </row>
    <row r="36" spans="1:5" x14ac:dyDescent="0.35">
      <c r="A36" s="5" t="s">
        <v>31</v>
      </c>
      <c r="E36" s="42" t="s">
        <v>32</v>
      </c>
    </row>
  </sheetData>
  <mergeCells count="5">
    <mergeCell ref="A1:E1"/>
    <mergeCell ref="A22:E22"/>
    <mergeCell ref="A23:E23"/>
    <mergeCell ref="A26:E26"/>
    <mergeCell ref="A28:D28"/>
  </mergeCells>
  <hyperlinks>
    <hyperlink ref="A29" r:id="rId1" xr:uid="{00000000-0004-0000-0200-000000000000}"/>
    <hyperlink ref="A34" r:id="rId2" xr:uid="{00000000-0004-0000-0200-000001000000}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workbookViewId="0">
      <selection activeCell="A5" sqref="A5"/>
    </sheetView>
  </sheetViews>
  <sheetFormatPr defaultColWidth="9.1796875" defaultRowHeight="14.5" x14ac:dyDescent="0.35"/>
  <cols>
    <col min="1" max="1" width="45.7265625" style="2" customWidth="1"/>
    <col min="2" max="5" width="15.7265625" style="2" customWidth="1"/>
    <col min="6" max="16384" width="9.1796875" style="2"/>
  </cols>
  <sheetData>
    <row r="1" spans="1:6" ht="40" customHeight="1" x14ac:dyDescent="0.35">
      <c r="A1" s="64" t="s">
        <v>36</v>
      </c>
      <c r="B1" s="64"/>
      <c r="C1" s="64"/>
      <c r="D1" s="64"/>
      <c r="E1" s="64"/>
      <c r="F1" s="1"/>
    </row>
    <row r="2" spans="1:6" ht="15" customHeight="1" x14ac:dyDescent="0.35">
      <c r="B2" s="3"/>
      <c r="C2" s="3"/>
      <c r="D2" s="4"/>
      <c r="E2" s="4"/>
      <c r="F2" s="4"/>
    </row>
    <row r="3" spans="1:6" ht="15" customHeight="1" x14ac:dyDescent="0.35">
      <c r="A3" s="45" t="s">
        <v>37</v>
      </c>
      <c r="B3" s="3"/>
      <c r="C3" s="3"/>
      <c r="D3" s="4"/>
      <c r="E3" s="4"/>
      <c r="F3" s="4"/>
    </row>
    <row r="4" spans="1:6" ht="15" customHeight="1" x14ac:dyDescent="0.35">
      <c r="A4" s="67" t="str">
        <f>CONCATENATE(VLOOKUP(FIRE1304!A4,FIRE1304_raw!$H$38:$I$41,2,FALSE),"_1304")</f>
        <v>2017-18_1304</v>
      </c>
      <c r="B4" s="67"/>
      <c r="C4" s="67"/>
      <c r="D4" s="67"/>
      <c r="E4" s="67"/>
      <c r="F4" s="9"/>
    </row>
    <row r="5" spans="1:6" ht="15" customHeight="1" thickBot="1" x14ac:dyDescent="0.4">
      <c r="B5" s="46"/>
      <c r="C5" s="46"/>
      <c r="D5" s="46"/>
      <c r="E5" s="47"/>
      <c r="F5" s="9"/>
    </row>
    <row r="6" spans="1:6" ht="17" thickBot="1" x14ac:dyDescent="0.4">
      <c r="B6" s="7" t="s">
        <v>1</v>
      </c>
      <c r="C6" s="7" t="s">
        <v>2</v>
      </c>
      <c r="D6" s="7" t="s">
        <v>3</v>
      </c>
      <c r="E6" s="8" t="s">
        <v>4</v>
      </c>
      <c r="F6" s="9"/>
    </row>
    <row r="7" spans="1:6" ht="27.75" customHeight="1" x14ac:dyDescent="0.35">
      <c r="A7" s="10" t="s">
        <v>5</v>
      </c>
      <c r="B7" s="11">
        <f ca="1">INDIRECT("'("&amp;$A$4&amp;")'!b4")</f>
        <v>40637</v>
      </c>
      <c r="C7" s="11">
        <f ca="1">INDIRECT("'("&amp;$A$4&amp;")'!c4")</f>
        <v>1991</v>
      </c>
      <c r="D7" s="11">
        <f ca="1">INDIRECT("'("&amp;$A$4&amp;")'!d4")</f>
        <v>104</v>
      </c>
      <c r="E7" s="11">
        <f ca="1">INDIRECT("'("&amp;$A$4&amp;")'!e4")</f>
        <v>42732</v>
      </c>
      <c r="F7" s="5"/>
    </row>
    <row r="8" spans="1:6" x14ac:dyDescent="0.35">
      <c r="A8" s="13" t="s">
        <v>6</v>
      </c>
      <c r="B8" s="11">
        <f ca="1">INDIRECT("'("&amp;$A$4&amp;")'!b5")</f>
        <v>2571</v>
      </c>
      <c r="C8" s="11">
        <f ca="1">INDIRECT("'("&amp;$A$4&amp;")'!c5")</f>
        <v>7920</v>
      </c>
      <c r="D8" s="11">
        <f ca="1">INDIRECT("'("&amp;$A$4&amp;")'!d5")</f>
        <v>2928</v>
      </c>
      <c r="E8" s="11">
        <f ca="1">INDIRECT("'("&amp;$A$4&amp;")'!e5")</f>
        <v>13419</v>
      </c>
      <c r="F8" s="5"/>
    </row>
    <row r="9" spans="1:6" ht="15" customHeight="1" x14ac:dyDescent="0.35">
      <c r="A9" s="17" t="s">
        <v>7</v>
      </c>
      <c r="B9" s="11"/>
      <c r="C9" s="11"/>
      <c r="D9" s="11"/>
      <c r="E9" s="11"/>
      <c r="F9" s="5"/>
    </row>
    <row r="10" spans="1:6" x14ac:dyDescent="0.35">
      <c r="A10" s="19" t="s">
        <v>8</v>
      </c>
      <c r="B10" s="11">
        <f ca="1">INDIRECT("'("&amp;$A$4&amp;")'!b7")</f>
        <v>2108</v>
      </c>
      <c r="C10" s="11">
        <f ca="1">INDIRECT("'("&amp;$A$4&amp;")'!c7")</f>
        <v>6766</v>
      </c>
      <c r="D10" s="11">
        <f ca="1">INDIRECT("'("&amp;$A$4&amp;")'!d7")</f>
        <v>2602</v>
      </c>
      <c r="E10" s="11">
        <f ca="1">INDIRECT("'("&amp;$A$4&amp;")'!e7")</f>
        <v>11476</v>
      </c>
      <c r="F10" s="5"/>
    </row>
    <row r="11" spans="1:6" s="23" customFormat="1" x14ac:dyDescent="0.35">
      <c r="A11" s="20" t="s">
        <v>9</v>
      </c>
      <c r="B11" s="11">
        <f ca="1">INDIRECT("'("&amp;$A$4&amp;")'!b8")</f>
        <v>463</v>
      </c>
      <c r="C11" s="11">
        <f ca="1">INDIRECT("'("&amp;$A$4&amp;")'!c8")</f>
        <v>1154</v>
      </c>
      <c r="D11" s="11">
        <f ca="1">INDIRECT("'("&amp;$A$4&amp;")'!d8")</f>
        <v>326</v>
      </c>
      <c r="E11" s="11">
        <f ca="1">INDIRECT("'("&amp;$A$4&amp;")'!e8")</f>
        <v>1943</v>
      </c>
      <c r="F11" s="22"/>
    </row>
    <row r="12" spans="1:6" ht="21.75" customHeight="1" x14ac:dyDescent="0.35">
      <c r="A12" s="24" t="s">
        <v>10</v>
      </c>
      <c r="B12" s="11">
        <f ca="1">INDIRECT("'("&amp;$A$4&amp;")'!b9")</f>
        <v>5744</v>
      </c>
      <c r="C12" s="11">
        <f ca="1">INDIRECT("'("&amp;$A$4&amp;")'!c9")</f>
        <v>529</v>
      </c>
      <c r="D12" s="11">
        <f ca="1">INDIRECT("'("&amp;$A$4&amp;")'!d9")</f>
        <v>17580</v>
      </c>
      <c r="E12" s="11">
        <f ca="1">INDIRECT("'("&amp;$A$4&amp;")'!e9")</f>
        <v>23853</v>
      </c>
      <c r="F12" s="5"/>
    </row>
    <row r="13" spans="1:6" ht="20.25" customHeight="1" x14ac:dyDescent="0.35">
      <c r="A13" s="24" t="s">
        <v>11</v>
      </c>
      <c r="B13" s="48" t="str">
        <f ca="1">INDIRECT("'("&amp;$A$4&amp;")'!b10")</f>
        <v>..</v>
      </c>
      <c r="C13" s="48">
        <f ca="1">INDIRECT("'("&amp;$A$4&amp;")'!c10")</f>
        <v>1118</v>
      </c>
      <c r="D13" s="48">
        <f ca="1">INDIRECT("'("&amp;$A$4&amp;")'!d10")</f>
        <v>8730</v>
      </c>
      <c r="E13" s="48">
        <f ca="1">INDIRECT("'("&amp;$A$4&amp;")'!e10")</f>
        <v>9848</v>
      </c>
      <c r="F13" s="5"/>
    </row>
    <row r="14" spans="1:6" ht="17.25" customHeight="1" x14ac:dyDescent="0.35">
      <c r="A14" s="24" t="s">
        <v>13</v>
      </c>
      <c r="B14" s="11">
        <f ca="1">INDIRECT("'("&amp;$A$4&amp;")'!b11")</f>
        <v>40</v>
      </c>
      <c r="C14" s="11">
        <f ca="1">INDIRECT("'("&amp;$A$4&amp;")'!c11")</f>
        <v>14</v>
      </c>
      <c r="D14" s="11">
        <f ca="1">INDIRECT("'("&amp;$A$4&amp;")'!d11")</f>
        <v>23</v>
      </c>
      <c r="E14" s="11">
        <f ca="1">INDIRECT("'("&amp;$A$4&amp;")'!e11")</f>
        <v>77</v>
      </c>
      <c r="F14" s="5"/>
    </row>
    <row r="15" spans="1:6" x14ac:dyDescent="0.35">
      <c r="A15" s="27" t="s">
        <v>7</v>
      </c>
      <c r="B15" s="11"/>
      <c r="C15" s="11"/>
      <c r="D15" s="11"/>
      <c r="E15" s="11"/>
      <c r="F15" s="5"/>
    </row>
    <row r="16" spans="1:6" x14ac:dyDescent="0.35">
      <c r="A16" s="28" t="s">
        <v>14</v>
      </c>
      <c r="B16" s="11">
        <f ca="1">INDIRECT("'("&amp;$A$4&amp;")'!b13")</f>
        <v>30</v>
      </c>
      <c r="C16" s="11">
        <f ca="1">INDIRECT("'("&amp;$A$4&amp;")'!c13")</f>
        <v>13</v>
      </c>
      <c r="D16" s="11">
        <f ca="1">INDIRECT("'("&amp;$A$4&amp;")'!d13")</f>
        <v>18</v>
      </c>
      <c r="E16" s="11">
        <f ca="1">INDIRECT("'("&amp;$A$4&amp;")'!e13")</f>
        <v>61</v>
      </c>
    </row>
    <row r="17" spans="1:6" ht="15" thickBot="1" x14ac:dyDescent="0.4">
      <c r="A17" s="29" t="s">
        <v>15</v>
      </c>
      <c r="B17" s="11">
        <f ca="1">INDIRECT("'("&amp;$A$4&amp;")'!b14")</f>
        <v>10</v>
      </c>
      <c r="C17" s="11">
        <f ca="1">INDIRECT("'("&amp;$A$4&amp;")'!c14")</f>
        <v>1</v>
      </c>
      <c r="D17" s="11">
        <f ca="1">INDIRECT("'("&amp;$A$4&amp;")'!d14")</f>
        <v>5</v>
      </c>
      <c r="E17" s="11">
        <f ca="1">INDIRECT("'("&amp;$A$4&amp;")'!e14")</f>
        <v>16</v>
      </c>
    </row>
    <row r="18" spans="1:6" ht="24" customHeight="1" x14ac:dyDescent="0.35"/>
    <row r="19" spans="1:6" ht="31.5" customHeight="1" x14ac:dyDescent="0.35">
      <c r="A19" s="65" t="s">
        <v>21</v>
      </c>
      <c r="B19" s="65"/>
      <c r="C19" s="65"/>
      <c r="D19" s="65"/>
      <c r="E19" s="65"/>
    </row>
    <row r="20" spans="1:6" ht="32.25" customHeight="1" x14ac:dyDescent="0.35">
      <c r="A20" s="66" t="s">
        <v>22</v>
      </c>
      <c r="B20" s="66"/>
      <c r="C20" s="66"/>
      <c r="D20" s="66"/>
      <c r="E20" s="66"/>
      <c r="F20" s="37"/>
    </row>
    <row r="21" spans="1:6" ht="15" customHeight="1" x14ac:dyDescent="0.35">
      <c r="A21" s="6"/>
      <c r="B21" s="6"/>
      <c r="C21" s="6"/>
      <c r="D21" s="6"/>
      <c r="E21" s="6"/>
      <c r="F21" s="37"/>
    </row>
    <row r="22" spans="1:6" ht="15" customHeight="1" x14ac:dyDescent="0.35">
      <c r="A22" s="38" t="s">
        <v>23</v>
      </c>
      <c r="B22" s="6"/>
      <c r="C22" s="6"/>
      <c r="D22" s="6"/>
      <c r="E22" s="6"/>
      <c r="F22" s="37"/>
    </row>
    <row r="23" spans="1:6" ht="34.5" customHeight="1" x14ac:dyDescent="0.35">
      <c r="A23" s="65" t="s">
        <v>24</v>
      </c>
      <c r="B23" s="65"/>
      <c r="C23" s="65"/>
      <c r="D23" s="65"/>
      <c r="E23" s="65"/>
    </row>
    <row r="24" spans="1:6" ht="12.75" customHeight="1" x14ac:dyDescent="0.35">
      <c r="A24" s="6"/>
      <c r="B24" s="6"/>
      <c r="C24" s="6"/>
      <c r="D24" s="6"/>
      <c r="E24" s="6"/>
    </row>
    <row r="25" spans="1:6" x14ac:dyDescent="0.35">
      <c r="A25" s="65" t="s">
        <v>25</v>
      </c>
      <c r="B25" s="65"/>
      <c r="C25" s="65"/>
      <c r="D25" s="65"/>
    </row>
    <row r="26" spans="1:6" x14ac:dyDescent="0.35">
      <c r="A26" s="39" t="s">
        <v>26</v>
      </c>
    </row>
    <row r="27" spans="1:6" x14ac:dyDescent="0.35">
      <c r="A27" s="39"/>
    </row>
    <row r="28" spans="1:6" x14ac:dyDescent="0.35">
      <c r="A28" s="40" t="s">
        <v>27</v>
      </c>
    </row>
    <row r="30" spans="1:6" x14ac:dyDescent="0.35">
      <c r="A30" s="2" t="s">
        <v>28</v>
      </c>
    </row>
    <row r="31" spans="1:6" x14ac:dyDescent="0.35">
      <c r="A31" s="41" t="s">
        <v>29</v>
      </c>
    </row>
    <row r="32" spans="1:6" x14ac:dyDescent="0.35">
      <c r="E32" s="42" t="s">
        <v>30</v>
      </c>
    </row>
    <row r="33" spans="1:9" x14ac:dyDescent="0.35">
      <c r="A33" s="5" t="s">
        <v>31</v>
      </c>
      <c r="E33" s="42" t="s">
        <v>32</v>
      </c>
    </row>
    <row r="38" spans="1:9" x14ac:dyDescent="0.35">
      <c r="H38" s="2" t="s">
        <v>20</v>
      </c>
      <c r="I38" s="2" t="s">
        <v>38</v>
      </c>
    </row>
    <row r="39" spans="1:9" x14ac:dyDescent="0.35">
      <c r="H39" s="2" t="s">
        <v>34</v>
      </c>
      <c r="I39" s="2" t="s">
        <v>39</v>
      </c>
    </row>
    <row r="40" spans="1:9" x14ac:dyDescent="0.35">
      <c r="H40" s="2" t="s">
        <v>35</v>
      </c>
      <c r="I40" s="2" t="s">
        <v>40</v>
      </c>
    </row>
  </sheetData>
  <mergeCells count="6">
    <mergeCell ref="A25:D25"/>
    <mergeCell ref="A1:E1"/>
    <mergeCell ref="A4:E4"/>
    <mergeCell ref="A19:E19"/>
    <mergeCell ref="A20:E20"/>
    <mergeCell ref="A23:E23"/>
  </mergeCells>
  <hyperlinks>
    <hyperlink ref="A26" r:id="rId1" xr:uid="{00000000-0004-0000-0300-000000000000}"/>
    <hyperlink ref="A31" r:id="rId2" xr:uid="{00000000-0004-0000-0300-000001000000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tabSelected="1" workbookViewId="0">
      <pane ySplit="6" topLeftCell="A7" activePane="bottomLeft" state="frozen"/>
      <selection pane="bottomLeft" sqref="A1:E1"/>
    </sheetView>
  </sheetViews>
  <sheetFormatPr defaultColWidth="9.1796875" defaultRowHeight="14.5" x14ac:dyDescent="0.35"/>
  <cols>
    <col min="1" max="1" width="45.7265625" style="2" customWidth="1"/>
    <col min="2" max="5" width="15.7265625" style="2" customWidth="1"/>
    <col min="6" max="7" width="9.1796875" style="2"/>
    <col min="8" max="8" width="9.1796875" style="2" hidden="1" customWidth="1"/>
    <col min="9" max="16384" width="9.1796875" style="2"/>
  </cols>
  <sheetData>
    <row r="1" spans="1:7" ht="40" customHeight="1" x14ac:dyDescent="0.35">
      <c r="A1" s="64" t="s">
        <v>41</v>
      </c>
      <c r="B1" s="64"/>
      <c r="C1" s="64"/>
      <c r="D1" s="64"/>
      <c r="E1" s="64"/>
      <c r="F1" s="1"/>
    </row>
    <row r="2" spans="1:7" ht="15" customHeight="1" x14ac:dyDescent="0.35">
      <c r="B2" s="3"/>
      <c r="C2" s="3"/>
      <c r="D2" s="4"/>
      <c r="E2" s="4"/>
      <c r="F2" s="4"/>
    </row>
    <row r="3" spans="1:7" ht="15" customHeight="1" x14ac:dyDescent="0.35">
      <c r="A3" s="45" t="s">
        <v>37</v>
      </c>
      <c r="B3" s="3"/>
      <c r="C3" s="3"/>
      <c r="D3" s="4"/>
      <c r="E3" s="4"/>
      <c r="F3" s="4"/>
    </row>
    <row r="4" spans="1:7" ht="15" customHeight="1" x14ac:dyDescent="0.35">
      <c r="A4" s="67" t="s">
        <v>35</v>
      </c>
      <c r="B4" s="67"/>
      <c r="C4" s="67"/>
      <c r="D4" s="67"/>
      <c r="E4" s="67"/>
      <c r="F4" s="9"/>
    </row>
    <row r="5" spans="1:7" ht="15" customHeight="1" thickBot="1" x14ac:dyDescent="0.4">
      <c r="B5" s="46"/>
      <c r="C5" s="46"/>
      <c r="D5" s="46"/>
      <c r="E5" s="47"/>
      <c r="F5" s="9"/>
    </row>
    <row r="6" spans="1:7" ht="17" thickBot="1" x14ac:dyDescent="0.4">
      <c r="B6" s="49" t="s">
        <v>42</v>
      </c>
      <c r="C6" s="49" t="s">
        <v>2</v>
      </c>
      <c r="D6" s="49" t="s">
        <v>3</v>
      </c>
      <c r="E6" s="50" t="s">
        <v>4</v>
      </c>
      <c r="F6" s="9"/>
    </row>
    <row r="7" spans="1:7" ht="27.75" customHeight="1" x14ac:dyDescent="0.35">
      <c r="A7" s="51" t="s">
        <v>5</v>
      </c>
      <c r="B7" s="52">
        <f ca="1">IF(FIRE1304_raw!B7="..","..",ROUND(FIRE1304_raw!B7,0))</f>
        <v>40637</v>
      </c>
      <c r="C7" s="52">
        <f ca="1">IF(FIRE1304_raw!C7="..","..",ROUND(FIRE1304_raw!C7,0))</f>
        <v>1991</v>
      </c>
      <c r="D7" s="52">
        <f ca="1">IF(FIRE1304_raw!D7="..","..",ROUND(FIRE1304_raw!D7,0))</f>
        <v>104</v>
      </c>
      <c r="E7" s="53">
        <f ca="1">IF(FIRE1304_raw!E7="..","..",ROUND(FIRE1304_raw!E7,0))</f>
        <v>42732</v>
      </c>
      <c r="F7" s="5"/>
    </row>
    <row r="8" spans="1:7" x14ac:dyDescent="0.35">
      <c r="A8" s="13" t="s">
        <v>6</v>
      </c>
      <c r="B8" s="25">
        <f ca="1">IF(FIRE1304_raw!B8="..","..",ROUND(FIRE1304_raw!B8,0))</f>
        <v>2571</v>
      </c>
      <c r="C8" s="25">
        <f ca="1">IF(FIRE1304_raw!C8="..","..",ROUND(FIRE1304_raw!C8,0))</f>
        <v>7920</v>
      </c>
      <c r="D8" s="25">
        <f ca="1">IF(FIRE1304_raw!D8="..","..",ROUND(FIRE1304_raw!D8,0))</f>
        <v>2928</v>
      </c>
      <c r="E8" s="54">
        <f ca="1">IF(FIRE1304_raw!E8="..","..",ROUND(FIRE1304_raw!E8,0))</f>
        <v>13419</v>
      </c>
      <c r="F8" s="5"/>
    </row>
    <row r="9" spans="1:7" ht="15" customHeight="1" x14ac:dyDescent="0.35">
      <c r="A9" s="17" t="s">
        <v>7</v>
      </c>
      <c r="B9" s="25"/>
      <c r="C9" s="25"/>
      <c r="D9" s="25"/>
      <c r="E9" s="54"/>
      <c r="F9" s="5"/>
    </row>
    <row r="10" spans="1:7" x14ac:dyDescent="0.35">
      <c r="A10" s="19" t="s">
        <v>8</v>
      </c>
      <c r="B10" s="25">
        <f ca="1">IF(FIRE1304_raw!B10="..","..",ROUND(FIRE1304_raw!B10,0))</f>
        <v>2108</v>
      </c>
      <c r="C10" s="25">
        <f ca="1">IF(FIRE1304_raw!C10="..","..",ROUND(FIRE1304_raw!C10,0))</f>
        <v>6766</v>
      </c>
      <c r="D10" s="25">
        <f ca="1">IF(FIRE1304_raw!D10="..","..",ROUND(FIRE1304_raw!D10,0))</f>
        <v>2602</v>
      </c>
      <c r="E10" s="54">
        <f ca="1">IF(FIRE1304_raw!E10="..","..",ROUND(FIRE1304_raw!E10,0))</f>
        <v>11476</v>
      </c>
      <c r="F10" s="5"/>
    </row>
    <row r="11" spans="1:7" s="23" customFormat="1" x14ac:dyDescent="0.35">
      <c r="A11" s="20" t="s">
        <v>9</v>
      </c>
      <c r="B11" s="25">
        <f ca="1">IF(FIRE1304_raw!B11="..","..",ROUND(FIRE1304_raw!B11,0))</f>
        <v>463</v>
      </c>
      <c r="C11" s="25">
        <f ca="1">IF(FIRE1304_raw!C11="..","..",ROUND(FIRE1304_raw!C11,0))</f>
        <v>1154</v>
      </c>
      <c r="D11" s="25">
        <f ca="1">IF(FIRE1304_raw!D11="..","..",ROUND(FIRE1304_raw!D11,0))</f>
        <v>326</v>
      </c>
      <c r="E11" s="54">
        <f ca="1">IF(FIRE1304_raw!E11="..","..",ROUND(FIRE1304_raw!E11,0))</f>
        <v>1943</v>
      </c>
      <c r="F11" s="22"/>
      <c r="G11" s="55"/>
    </row>
    <row r="12" spans="1:7" ht="21.75" customHeight="1" x14ac:dyDescent="0.35">
      <c r="A12" s="24" t="s">
        <v>10</v>
      </c>
      <c r="B12" s="25">
        <f ca="1">IF(FIRE1304_raw!B12="..","..",ROUND(FIRE1304_raw!B12,0))</f>
        <v>5744</v>
      </c>
      <c r="C12" s="25">
        <f ca="1">IF(FIRE1304_raw!C12="..","..",ROUND(FIRE1304_raw!C12,0))</f>
        <v>529</v>
      </c>
      <c r="D12" s="25">
        <f ca="1">IF(FIRE1304_raw!D12="..","..",ROUND(FIRE1304_raw!D12,0))</f>
        <v>17580</v>
      </c>
      <c r="E12" s="54">
        <f ca="1">IF(FIRE1304_raw!E12="..","..",ROUND(FIRE1304_raw!E12,0))</f>
        <v>23853</v>
      </c>
      <c r="F12" s="5"/>
    </row>
    <row r="13" spans="1:7" ht="20.25" customHeight="1" x14ac:dyDescent="0.35">
      <c r="A13" s="24" t="s">
        <v>11</v>
      </c>
      <c r="B13" s="25" t="str">
        <f ca="1">IF(FIRE1304_raw!B13="..","..",ROUND(FIRE1304_raw!B13,0))</f>
        <v>..</v>
      </c>
      <c r="C13" s="25">
        <f ca="1">IF(FIRE1304_raw!C13="..","..",ROUND(FIRE1304_raw!C13,0))</f>
        <v>1118</v>
      </c>
      <c r="D13" s="25">
        <f ca="1">IF(FIRE1304_raw!D13="..","..",ROUND(FIRE1304_raw!D13,0))</f>
        <v>8730</v>
      </c>
      <c r="E13" s="54">
        <f ca="1">IF(FIRE1304_raw!E13="..","..",ROUND(FIRE1304_raw!E13,0))</f>
        <v>9848</v>
      </c>
      <c r="F13" s="5"/>
    </row>
    <row r="14" spans="1:7" ht="17.25" customHeight="1" x14ac:dyDescent="0.35">
      <c r="A14" s="24" t="s">
        <v>13</v>
      </c>
      <c r="B14" s="25">
        <f ca="1">IF(FIRE1304_raw!B14="..","..",ROUND(FIRE1304_raw!B14,0))</f>
        <v>40</v>
      </c>
      <c r="C14" s="25">
        <f ca="1">IF(FIRE1304_raw!C14="..","..",ROUND(FIRE1304_raw!C14,0))</f>
        <v>14</v>
      </c>
      <c r="D14" s="25">
        <f ca="1">IF(FIRE1304_raw!D14="..","..",ROUND(FIRE1304_raw!D14,0))</f>
        <v>23</v>
      </c>
      <c r="E14" s="54">
        <f ca="1">IF(FIRE1304_raw!E14="..","..",ROUND(FIRE1304_raw!E14,0))</f>
        <v>77</v>
      </c>
      <c r="F14" s="5"/>
    </row>
    <row r="15" spans="1:7" x14ac:dyDescent="0.35">
      <c r="A15" s="27" t="s">
        <v>7</v>
      </c>
      <c r="B15" s="25"/>
      <c r="C15" s="25"/>
      <c r="D15" s="25"/>
      <c r="E15" s="54"/>
      <c r="F15" s="5"/>
    </row>
    <row r="16" spans="1:7" x14ac:dyDescent="0.35">
      <c r="A16" s="28" t="s">
        <v>14</v>
      </c>
      <c r="B16" s="25">
        <f ca="1">IF(FIRE1304_raw!B16="..","..",ROUND(FIRE1304_raw!B16,0))</f>
        <v>30</v>
      </c>
      <c r="C16" s="25">
        <f ca="1">IF(FIRE1304_raw!C16="..","..",ROUND(FIRE1304_raw!C16,0))</f>
        <v>13</v>
      </c>
      <c r="D16" s="25">
        <f ca="1">IF(FIRE1304_raw!D16="..","..",ROUND(FIRE1304_raw!D16,0))</f>
        <v>18</v>
      </c>
      <c r="E16" s="54">
        <f ca="1">IF(FIRE1304_raw!E16="..","..",ROUND(FIRE1304_raw!E16,0))</f>
        <v>61</v>
      </c>
    </row>
    <row r="17" spans="1:8" ht="15" thickBot="1" x14ac:dyDescent="0.4">
      <c r="A17" s="29" t="s">
        <v>15</v>
      </c>
      <c r="B17" s="56">
        <f ca="1">IF(FIRE1304_raw!B17="..","..",ROUND(FIRE1304_raw!B17,0))</f>
        <v>10</v>
      </c>
      <c r="C17" s="56">
        <f ca="1">IF(FIRE1304_raw!C17="..","..",ROUND(FIRE1304_raw!C17,0))</f>
        <v>1</v>
      </c>
      <c r="D17" s="56">
        <f ca="1">IF(FIRE1304_raw!D17="..","..",ROUND(FIRE1304_raw!D17,0))</f>
        <v>5</v>
      </c>
      <c r="E17" s="57">
        <f ca="1">IF(FIRE1304_raw!E17="..","..",ROUND(FIRE1304_raw!E17,0))</f>
        <v>16</v>
      </c>
    </row>
    <row r="18" spans="1:8" ht="15" customHeight="1" x14ac:dyDescent="0.35"/>
    <row r="19" spans="1:8" ht="30" customHeight="1" x14ac:dyDescent="0.35">
      <c r="A19" s="66" t="s">
        <v>43</v>
      </c>
      <c r="B19" s="66"/>
      <c r="C19" s="66"/>
      <c r="D19" s="66"/>
      <c r="E19" s="66"/>
      <c r="F19" s="37"/>
    </row>
    <row r="20" spans="1:8" ht="15" customHeight="1" x14ac:dyDescent="0.35">
      <c r="A20" s="6"/>
      <c r="B20" s="6"/>
      <c r="C20" s="6"/>
      <c r="D20" s="6"/>
      <c r="E20" s="6"/>
      <c r="F20" s="37"/>
    </row>
    <row r="21" spans="1:8" ht="15" customHeight="1" x14ac:dyDescent="0.35">
      <c r="A21" s="38" t="s">
        <v>23</v>
      </c>
      <c r="B21" s="6"/>
      <c r="C21" s="6"/>
      <c r="D21" s="6"/>
      <c r="E21" s="6"/>
      <c r="F21" s="37"/>
    </row>
    <row r="22" spans="1:8" ht="45" customHeight="1" x14ac:dyDescent="0.35">
      <c r="A22" s="65" t="s">
        <v>44</v>
      </c>
      <c r="B22" s="65"/>
      <c r="C22" s="65"/>
      <c r="D22" s="65"/>
      <c r="E22" s="65"/>
    </row>
    <row r="23" spans="1:8" ht="15" customHeight="1" x14ac:dyDescent="0.35"/>
    <row r="24" spans="1:8" ht="15" customHeight="1" x14ac:dyDescent="0.35">
      <c r="A24" s="58" t="s">
        <v>25</v>
      </c>
      <c r="B24" s="59"/>
      <c r="C24" s="59"/>
      <c r="D24" s="59"/>
      <c r="E24" s="59"/>
      <c r="F24" s="59"/>
    </row>
    <row r="25" spans="1:8" ht="15" customHeight="1" x14ac:dyDescent="0.35">
      <c r="A25" s="39" t="s">
        <v>26</v>
      </c>
    </row>
    <row r="26" spans="1:8" ht="15" customHeight="1" x14ac:dyDescent="0.35">
      <c r="A26" s="39"/>
    </row>
    <row r="27" spans="1:8" ht="15" customHeight="1" x14ac:dyDescent="0.35">
      <c r="A27" s="68" t="s">
        <v>45</v>
      </c>
      <c r="B27" s="68"/>
      <c r="C27" s="68"/>
      <c r="D27" s="68"/>
      <c r="E27" s="68"/>
      <c r="F27" s="68"/>
      <c r="G27" s="68"/>
      <c r="H27" s="2" t="s">
        <v>20</v>
      </c>
    </row>
    <row r="28" spans="1:8" ht="15" customHeight="1" x14ac:dyDescent="0.35">
      <c r="A28" s="60"/>
      <c r="B28" s="60"/>
      <c r="C28" s="60"/>
      <c r="D28" s="60"/>
      <c r="E28" s="60"/>
      <c r="F28" s="60"/>
      <c r="G28" s="60"/>
      <c r="H28" s="2" t="s">
        <v>34</v>
      </c>
    </row>
    <row r="29" spans="1:8" ht="15" customHeight="1" x14ac:dyDescent="0.35">
      <c r="A29" s="2" t="s">
        <v>28</v>
      </c>
      <c r="H29" s="2" t="s">
        <v>35</v>
      </c>
    </row>
    <row r="30" spans="1:8" ht="15" customHeight="1" x14ac:dyDescent="0.35">
      <c r="A30" s="61" t="s">
        <v>46</v>
      </c>
    </row>
    <row r="31" spans="1:8" ht="15" customHeight="1" x14ac:dyDescent="0.35">
      <c r="A31" s="62"/>
    </row>
    <row r="32" spans="1:8" ht="15" customHeight="1" x14ac:dyDescent="0.35">
      <c r="A32" s="5" t="s">
        <v>31</v>
      </c>
      <c r="E32" s="63" t="s">
        <v>47</v>
      </c>
    </row>
    <row r="33" spans="1:5" ht="15" customHeight="1" x14ac:dyDescent="0.35">
      <c r="A33" s="61" t="s">
        <v>48</v>
      </c>
      <c r="E33" s="42" t="s">
        <v>49</v>
      </c>
    </row>
  </sheetData>
  <mergeCells count="5">
    <mergeCell ref="A1:E1"/>
    <mergeCell ref="A4:E4"/>
    <mergeCell ref="A19:E19"/>
    <mergeCell ref="A22:E22"/>
    <mergeCell ref="A27:G27"/>
  </mergeCells>
  <dataValidations count="1">
    <dataValidation type="list" allowBlank="1" showInputMessage="1" showErrorMessage="1" sqref="A4:E4" xr:uid="{00000000-0002-0000-0400-000000000000}">
      <formula1>$H$27:$H$29</formula1>
    </dataValidation>
  </dataValidations>
  <hyperlinks>
    <hyperlink ref="A25" r:id="rId1" xr:uid="{00000000-0004-0000-0400-000000000000}"/>
    <hyperlink ref="A30" r:id="rId2" location="fire-statistics-definitions" display="Fire and Rescue workforce and pensions statistics" xr:uid="{00000000-0004-0000-0400-000001000000}"/>
    <hyperlink ref="E32" r:id="rId3" xr:uid="{00000000-0004-0000-0400-000002000000}"/>
    <hyperlink ref="A33" r:id="rId4" xr:uid="{00000000-0004-0000-0400-000003000000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(2015-16_1304)</vt:lpstr>
      <vt:lpstr>(2016-17_1304)</vt:lpstr>
      <vt:lpstr>(2017-18_1304)</vt:lpstr>
      <vt:lpstr>FIRE1304_raw</vt:lpstr>
      <vt:lpstr>FIRE1304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FIRE1304: Firefighters' pension membership and pension transfers by membership type</dc:title>
  <dc:creator/>
  <cp:keywords>data tables, firefighters, transfers, membership, 2018</cp:keywords>
  <cp:lastModifiedBy/>
  <dcterms:created xsi:type="dcterms:W3CDTF">2018-10-16T15:12:04Z</dcterms:created>
  <dcterms:modified xsi:type="dcterms:W3CDTF">2018-10-16T15:14:27Z</dcterms:modified>
</cp:coreProperties>
</file>