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/>
  <xr:revisionPtr revIDLastSave="0" documentId="10_ncr:100000_{DC68AE93-7AF9-4A31-90EB-40296F0E6C4C}" xr6:coauthVersionLast="31" xr6:coauthVersionMax="31" xr10:uidLastSave="{00000000-0000-0000-0000-000000000000}"/>
  <workbookProtection workbookAlgorithmName="SHA-512" workbookHashValue="5jEkVdAiVm7FC5x3S4+WUr3Hg2RnNV1gkNn7e4OZNqC6IkWitgwsyTBRuELHP+2rA/ZXt/k+d/Atoy4CPQqZwA==" workbookSaltValue="K6xuAgqo/dCpQ+Lt+SLqWw==" workbookSpinCount="100000" lockStructure="1"/>
  <bookViews>
    <workbookView xWindow="0" yWindow="0" windowWidth="28800" windowHeight="11840" tabRatio="864" firstSheet="12" activeTab="12" xr2:uid="{00000000-000D-0000-FFFF-FFFF00000000}"/>
  </bookViews>
  <sheets>
    <sheet name="(2010-11)" sheetId="17" state="hidden" r:id="rId1"/>
    <sheet name="(2011-12)" sheetId="16" state="hidden" r:id="rId2"/>
    <sheet name="(2012-13)" sheetId="14" state="hidden" r:id="rId3"/>
    <sheet name="(2013-14)" sheetId="15" state="hidden" r:id="rId4"/>
    <sheet name="(2014-15)" sheetId="13" state="hidden" r:id="rId5"/>
    <sheet name="2015-16_working" sheetId="18" state="hidden" r:id="rId6"/>
    <sheet name="(2015-16)" sheetId="3" state="hidden" r:id="rId7"/>
    <sheet name="2016-17_working" sheetId="21" state="hidden" r:id="rId8"/>
    <sheet name="(2016-17)" sheetId="22" state="hidden" r:id="rId9"/>
    <sheet name="2017-18_working" sheetId="26" state="hidden" r:id="rId10"/>
    <sheet name="(2017-18)" sheetId="27" state="hidden" r:id="rId11"/>
    <sheet name="FIRE1111 raw" sheetId="1" state="hidden" r:id="rId12"/>
    <sheet name="FIRE1111" sheetId="19" r:id="rId13"/>
  </sheets>
  <definedNames>
    <definedName name="_xlnm.Print_Area" localSheetId="0">'(2010-11)'!#REF!</definedName>
    <definedName name="_xlnm.Print_Area" localSheetId="1">'(2011-12)'!#REF!</definedName>
    <definedName name="_xlnm.Print_Area" localSheetId="3">'(2013-14)'!#REF!</definedName>
    <definedName name="_xlnm.Print_Area" localSheetId="4">'(2014-15)'!#REF!</definedName>
    <definedName name="qrychiefrepspecservrtaother" localSheetId="0">#REF!</definedName>
    <definedName name="qrychiefrepspecservrtaother" localSheetId="1">#REF!</definedName>
    <definedName name="qrychiefrepspecservrtaother" localSheetId="3">#REF!</definedName>
    <definedName name="qrychiefrepspecservrtaother" localSheetId="4">#REF!</definedName>
    <definedName name="qrychiefrepspecservrtaother" localSheetId="8">#REF!</definedName>
    <definedName name="qrychiefrepspecservrtaother" localSheetId="10">#REF!</definedName>
    <definedName name="qrychiefrepspecservrtaother" localSheetId="5">#REF!</definedName>
    <definedName name="qrychiefrepspecservrtaother" localSheetId="7">#REF!</definedName>
    <definedName name="qrychiefrepspecservrtaother" localSheetId="9">#REF!</definedName>
    <definedName name="qrychiefrepsuccretireresig" localSheetId="0">#REF!</definedName>
    <definedName name="qrychiefrepsuccretireresig" localSheetId="1">#REF!</definedName>
    <definedName name="qrychiefrepsuccretireresig" localSheetId="3">#REF!</definedName>
    <definedName name="qrychiefrepsuccretireresig" localSheetId="4">#REF!</definedName>
    <definedName name="qrychiefrepsuccretireresig" localSheetId="8">#REF!</definedName>
    <definedName name="qrychiefrepsuccretireresig" localSheetId="10">#REF!</definedName>
    <definedName name="qrychiefrepsuccretireresig" localSheetId="5">#REF!</definedName>
    <definedName name="qrychiefrepsuccretireresig" localSheetId="7">#REF!</definedName>
    <definedName name="qrychiefrepsuccretireresig" localSheetId="9">#REF!</definedName>
    <definedName name="qrychiefrepwteststr" localSheetId="0">#REF!</definedName>
    <definedName name="qrychiefrepwteststr" localSheetId="1">#REF!</definedName>
    <definedName name="qrychiefrepwteststr" localSheetId="3">#REF!</definedName>
    <definedName name="qrychiefrepwteststr" localSheetId="4">#REF!</definedName>
    <definedName name="qrychiefrepwteststr" localSheetId="8">#REF!</definedName>
    <definedName name="qrychiefrepwteststr" localSheetId="10">#REF!</definedName>
    <definedName name="qrychiefrepwteststr" localSheetId="5">#REF!</definedName>
    <definedName name="qrychiefrepwteststr" localSheetId="7">#REF!</definedName>
    <definedName name="qrychiefrepwteststr" localSheetId="9">#REF!</definedName>
    <definedName name="qrychiefrepwtgeneth" localSheetId="0">#REF!</definedName>
    <definedName name="qrychiefrepwtgeneth" localSheetId="1">#REF!</definedName>
    <definedName name="qrychiefrepwtgeneth" localSheetId="3">#REF!</definedName>
    <definedName name="qrychiefrepwtgeneth" localSheetId="4">#REF!</definedName>
    <definedName name="qrychiefrepwtgeneth" localSheetId="8">#REF!</definedName>
    <definedName name="qrychiefrepwtgeneth" localSheetId="10">#REF!</definedName>
    <definedName name="qrychiefrepwtgeneth" localSheetId="5">#REF!</definedName>
    <definedName name="qrychiefrepwtgeneth" localSheetId="7">#REF!</definedName>
    <definedName name="qrychiefrepwtgeneth" localSheetId="9">#REF!</definedName>
    <definedName name="qryffinjuries9900" localSheetId="0">#REF!</definedName>
    <definedName name="qryffinjuries9900" localSheetId="1">#REF!</definedName>
    <definedName name="qryffinjuries9900" localSheetId="3">#REF!</definedName>
    <definedName name="qryffinjuries9900" localSheetId="4">#REF!</definedName>
    <definedName name="qryffinjuries9900" localSheetId="8">#REF!</definedName>
    <definedName name="qryffinjuries9900" localSheetId="10">#REF!</definedName>
    <definedName name="qryffinjuries9900" localSheetId="5">#REF!</definedName>
    <definedName name="qryffinjuries9900" localSheetId="7">#REF!</definedName>
    <definedName name="qryffinjuries9900" localSheetId="9">#REF!</definedName>
    <definedName name="qryPI15" localSheetId="0">#REF!</definedName>
    <definedName name="qryPI15" localSheetId="1">#REF!</definedName>
    <definedName name="qryPI15" localSheetId="3">#REF!</definedName>
    <definedName name="qryPI15" localSheetId="4">#REF!</definedName>
    <definedName name="qryPI15" localSheetId="8">#REF!</definedName>
    <definedName name="qryPI15" localSheetId="10">#REF!</definedName>
    <definedName name="qryPI15" localSheetId="5">#REF!</definedName>
    <definedName name="qryPI15" localSheetId="7">#REF!</definedName>
    <definedName name="qryPI15" localSheetId="9">#REF!</definedName>
    <definedName name="qryPI16" localSheetId="0">#REF!</definedName>
    <definedName name="qryPI16" localSheetId="1">#REF!</definedName>
    <definedName name="qryPI16" localSheetId="3">#REF!</definedName>
    <definedName name="qryPI16" localSheetId="4">#REF!</definedName>
    <definedName name="qryPI16" localSheetId="8">#REF!</definedName>
    <definedName name="qryPI16" localSheetId="10">#REF!</definedName>
    <definedName name="qryPI16" localSheetId="5">#REF!</definedName>
    <definedName name="qryPI16" localSheetId="7">#REF!</definedName>
    <definedName name="qryPI16" localSheetId="9">#REF!</definedName>
    <definedName name="qryPIBV145a" localSheetId="0">#REF!</definedName>
    <definedName name="qryPIBV145a" localSheetId="1">#REF!</definedName>
    <definedName name="qryPIBV145a" localSheetId="3">#REF!</definedName>
    <definedName name="qryPIBV145a" localSheetId="4">#REF!</definedName>
    <definedName name="qryPIBV145a" localSheetId="8">#REF!</definedName>
    <definedName name="qryPIBV145a" localSheetId="10">#REF!</definedName>
    <definedName name="qryPIBV145a" localSheetId="5">#REF!</definedName>
    <definedName name="qryPIBV145a" localSheetId="7">#REF!</definedName>
    <definedName name="qryPIBV145a" localSheetId="9">#REF!</definedName>
    <definedName name="qryPIBV145b" localSheetId="0">#REF!</definedName>
    <definedName name="qryPIBV145b" localSheetId="1">#REF!</definedName>
    <definedName name="qryPIBV145b" localSheetId="3">#REF!</definedName>
    <definedName name="qryPIBV145b" localSheetId="4">#REF!</definedName>
    <definedName name="qryPIBV145b" localSheetId="8">#REF!</definedName>
    <definedName name="qryPIBV145b" localSheetId="10">#REF!</definedName>
    <definedName name="qryPIBV145b" localSheetId="5">#REF!</definedName>
    <definedName name="qryPIBV145b" localSheetId="7">#REF!</definedName>
    <definedName name="qryPIBV145b" localSheetId="9">#REF!</definedName>
    <definedName name="qryPIBV145c" localSheetId="0">#REF!</definedName>
    <definedName name="qryPIBV145c" localSheetId="1">#REF!</definedName>
    <definedName name="qryPIBV145c" localSheetId="3">#REF!</definedName>
    <definedName name="qryPIBV145c" localSheetId="4">#REF!</definedName>
    <definedName name="qryPIBV145c" localSheetId="8">#REF!</definedName>
    <definedName name="qryPIBV145c" localSheetId="10">#REF!</definedName>
    <definedName name="qryPIBV145c" localSheetId="5">#REF!</definedName>
    <definedName name="qryPIBV145c" localSheetId="7">#REF!</definedName>
    <definedName name="qryPIBV145c" localSheetId="9">#REF!</definedName>
    <definedName name="qryPIBV15i" localSheetId="0">#REF!</definedName>
    <definedName name="qryPIBV15i" localSheetId="1">#REF!</definedName>
    <definedName name="qryPIBV15i" localSheetId="3">#REF!</definedName>
    <definedName name="qryPIBV15i" localSheetId="4">#REF!</definedName>
    <definedName name="qryPIBV15i" localSheetId="8">#REF!</definedName>
    <definedName name="qryPIBV15i" localSheetId="10">#REF!</definedName>
    <definedName name="qryPIBV15i" localSheetId="5">#REF!</definedName>
    <definedName name="qryPIBV15i" localSheetId="7">#REF!</definedName>
    <definedName name="qryPIBV15i" localSheetId="9">#REF!</definedName>
    <definedName name="qryPIBV15ii" localSheetId="0">#REF!</definedName>
    <definedName name="qryPIBV15ii" localSheetId="1">#REF!</definedName>
    <definedName name="qryPIBV15ii" localSheetId="3">#REF!</definedName>
    <definedName name="qryPIBV15ii" localSheetId="4">#REF!</definedName>
    <definedName name="qryPIBV15ii" localSheetId="8">#REF!</definedName>
    <definedName name="qryPIBV15ii" localSheetId="10">#REF!</definedName>
    <definedName name="qryPIBV15ii" localSheetId="5">#REF!</definedName>
    <definedName name="qryPIBV15ii" localSheetId="7">#REF!</definedName>
    <definedName name="qryPIBV15ii" localSheetId="9">#REF!</definedName>
    <definedName name="qryPIctsickness" localSheetId="0">#REF!</definedName>
    <definedName name="qryPIctsickness" localSheetId="1">#REF!</definedName>
    <definedName name="qryPIctsickness" localSheetId="3">#REF!</definedName>
    <definedName name="qryPIctsickness" localSheetId="4">#REF!</definedName>
    <definedName name="qryPIctsickness" localSheetId="8">#REF!</definedName>
    <definedName name="qryPIctsickness" localSheetId="10">#REF!</definedName>
    <definedName name="qryPIctsickness" localSheetId="5">#REF!</definedName>
    <definedName name="qryPIctsickness" localSheetId="7">#REF!</definedName>
    <definedName name="qryPIctsickness" localSheetId="9">#REF!</definedName>
    <definedName name="qryPIriderfactleave" localSheetId="0">#REF!</definedName>
    <definedName name="qryPIriderfactleave" localSheetId="1">#REF!</definedName>
    <definedName name="qryPIriderfactleave" localSheetId="3">#REF!</definedName>
    <definedName name="qryPIriderfactleave" localSheetId="4">#REF!</definedName>
    <definedName name="qryPIriderfactleave" localSheetId="8">#REF!</definedName>
    <definedName name="qryPIriderfactleave" localSheetId="10">#REF!</definedName>
    <definedName name="qryPIriderfactleave" localSheetId="5">#REF!</definedName>
    <definedName name="qryPIriderfactleave" localSheetId="7">#REF!</definedName>
    <definedName name="qryPIriderfactleave" localSheetId="9">#REF!</definedName>
    <definedName name="qryPIriderfactsick" localSheetId="0">#REF!</definedName>
    <definedName name="qryPIriderfactsick" localSheetId="1">#REF!</definedName>
    <definedName name="qryPIriderfactsick" localSheetId="3">#REF!</definedName>
    <definedName name="qryPIriderfactsick" localSheetId="4">#REF!</definedName>
    <definedName name="qryPIriderfactsick" localSheetId="8">#REF!</definedName>
    <definedName name="qryPIriderfactsick" localSheetId="10">#REF!</definedName>
    <definedName name="qryPIriderfactsick" localSheetId="5">#REF!</definedName>
    <definedName name="qryPIriderfactsick" localSheetId="7">#REF!</definedName>
    <definedName name="qryPIriderfactsick" localSheetId="9">#REF!</definedName>
    <definedName name="Query_from_MS_Access_Database" localSheetId="0">'(2010-11)'!$B$2:$F$17</definedName>
    <definedName name="Query_from_MS_Access_Database" localSheetId="1">'(2011-12)'!$B$2:$B$17</definedName>
    <definedName name="Query_from_MS_Access_Database" localSheetId="3">'(2013-14)'!$B$2:$F$17</definedName>
    <definedName name="Query_from_MS_Access_Database" localSheetId="4">'(2014-15)'!$B$2:$F$17</definedName>
    <definedName name="Query_from_MS_Access_Database_1" localSheetId="0">'(2010-11)'!$B$2:$F$17</definedName>
    <definedName name="Query_from_MS_Access_Database_1" localSheetId="1">'(2011-12)'!$B$2:$B$17</definedName>
    <definedName name="Query_from_MS_Access_Database_1" localSheetId="2">'(2012-13)'!$B$2:$F$17</definedName>
    <definedName name="Query_from_MS_Access_Database_1" localSheetId="3">'(2013-14)'!$B$2:$F$17</definedName>
    <definedName name="Query_from_MS_Access_Database_1" localSheetId="4">'(2014-15)'!$B$2:$F$17</definedName>
    <definedName name="Query_from_MS_Access_Database_1" localSheetId="6">'(2015-16)'!$B$2:$F$17</definedName>
    <definedName name="Query_from_MS_Access_Database_1" localSheetId="8">'(2016-17)'!$B$2:$F$17</definedName>
    <definedName name="Query_from_MS_Access_Database_1" localSheetId="10">'(2017-18)'!$B$2:$F$17</definedName>
    <definedName name="Query1" localSheetId="0">#REF!</definedName>
    <definedName name="Query1" localSheetId="1">#REF!</definedName>
    <definedName name="Query1" localSheetId="3">#REF!</definedName>
    <definedName name="Query1" localSheetId="4">#REF!</definedName>
    <definedName name="Query1" localSheetId="8">#REF!</definedName>
    <definedName name="Query1" localSheetId="10">#REF!</definedName>
    <definedName name="Query1" localSheetId="5">#REF!</definedName>
    <definedName name="Query1" localSheetId="7">#REF!</definedName>
    <definedName name="Query1" localSheetId="9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P52" i="26" l="1"/>
  <c r="CK4" i="26" l="1"/>
  <c r="CC4" i="26"/>
  <c r="BV4" i="26"/>
  <c r="BK5" i="26"/>
  <c r="AZ4" i="26"/>
  <c r="AS4" i="26"/>
  <c r="AL4" i="26"/>
  <c r="AE4" i="26"/>
  <c r="N5" i="26"/>
  <c r="G5" i="26"/>
  <c r="DI52" i="26"/>
  <c r="DB52" i="26"/>
  <c r="CU52" i="26"/>
  <c r="CN52" i="26"/>
  <c r="CF52" i="26"/>
  <c r="BY52" i="26"/>
  <c r="BR52" i="26"/>
  <c r="BK52" i="26"/>
  <c r="BD52" i="26"/>
  <c r="AW52" i="26"/>
  <c r="AP52" i="26"/>
  <c r="AI52" i="26"/>
  <c r="AB52" i="26"/>
  <c r="DN52" i="26"/>
  <c r="DM52" i="26"/>
  <c r="N52" i="26"/>
  <c r="DO52" i="26"/>
  <c r="G52" i="26"/>
  <c r="DI51" i="26"/>
  <c r="DB51" i="26"/>
  <c r="CU51" i="26"/>
  <c r="CN51" i="26"/>
  <c r="CF51" i="26"/>
  <c r="BY51" i="26"/>
  <c r="BR51" i="26"/>
  <c r="BK51" i="26"/>
  <c r="BD51" i="26"/>
  <c r="AW51" i="26"/>
  <c r="AP51" i="26"/>
  <c r="AI51" i="26"/>
  <c r="AB51" i="26"/>
  <c r="DP51" i="26"/>
  <c r="DM51" i="26"/>
  <c r="N51" i="26"/>
  <c r="DO51" i="26"/>
  <c r="DN51" i="26"/>
  <c r="G51" i="26"/>
  <c r="DI50" i="26"/>
  <c r="DB50" i="26"/>
  <c r="CU50" i="26"/>
  <c r="CN50" i="26"/>
  <c r="CF50" i="26"/>
  <c r="BY50" i="26"/>
  <c r="BR50" i="26"/>
  <c r="BK50" i="26"/>
  <c r="BD50" i="26"/>
  <c r="AW50" i="26"/>
  <c r="AP50" i="26"/>
  <c r="AI50" i="26"/>
  <c r="AB50" i="26"/>
  <c r="DP50" i="26"/>
  <c r="DO50" i="26"/>
  <c r="U50" i="26"/>
  <c r="N50" i="26"/>
  <c r="DN50" i="26"/>
  <c r="G50" i="26"/>
  <c r="DI49" i="26"/>
  <c r="DB49" i="26"/>
  <c r="CU49" i="26"/>
  <c r="CN49" i="26"/>
  <c r="CF49" i="26"/>
  <c r="BY49" i="26"/>
  <c r="BR49" i="26"/>
  <c r="BK49" i="26"/>
  <c r="BD49" i="26"/>
  <c r="AW49" i="26"/>
  <c r="AP49" i="26"/>
  <c r="AI49" i="26"/>
  <c r="AB49" i="26"/>
  <c r="DO49" i="26"/>
  <c r="DN49" i="26"/>
  <c r="U49" i="26"/>
  <c r="N49" i="26"/>
  <c r="DP49" i="26"/>
  <c r="DM49" i="26"/>
  <c r="DI48" i="26"/>
  <c r="DB48" i="26"/>
  <c r="CU48" i="26"/>
  <c r="CN48" i="26"/>
  <c r="CF48" i="26"/>
  <c r="BY48" i="26"/>
  <c r="BP45" i="26"/>
  <c r="BR48" i="26"/>
  <c r="BJ45" i="26"/>
  <c r="BK48" i="26"/>
  <c r="AZ45" i="26"/>
  <c r="AT45" i="26"/>
  <c r="AW48" i="26"/>
  <c r="AN45" i="26"/>
  <c r="AP48" i="26"/>
  <c r="AH45" i="26"/>
  <c r="AI48" i="26"/>
  <c r="X45" i="26"/>
  <c r="R45" i="26"/>
  <c r="DM48" i="26"/>
  <c r="L45" i="26"/>
  <c r="N48" i="26"/>
  <c r="DP48" i="26"/>
  <c r="DO48" i="26"/>
  <c r="G48" i="26"/>
  <c r="DI47" i="26"/>
  <c r="CY45" i="26"/>
  <c r="CU47" i="26"/>
  <c r="CM45" i="26"/>
  <c r="CN47" i="26"/>
  <c r="CB45" i="26"/>
  <c r="BV45" i="26"/>
  <c r="BY47" i="26"/>
  <c r="BO45" i="26"/>
  <c r="BR47" i="26"/>
  <c r="BI45" i="26"/>
  <c r="BK47" i="26"/>
  <c r="BC45" i="26"/>
  <c r="BD47" i="26"/>
  <c r="AS45" i="26"/>
  <c r="AM45" i="26"/>
  <c r="AP47" i="26"/>
  <c r="AG45" i="26"/>
  <c r="AI47" i="26"/>
  <c r="AA45" i="26"/>
  <c r="AB47" i="26"/>
  <c r="DP47" i="26"/>
  <c r="Q45" i="26"/>
  <c r="K45" i="26"/>
  <c r="N47" i="26"/>
  <c r="DO47" i="26"/>
  <c r="DN47" i="26"/>
  <c r="G47" i="26"/>
  <c r="DP46" i="26"/>
  <c r="DI46" i="26"/>
  <c r="DB46" i="26"/>
  <c r="CU46" i="26"/>
  <c r="CL45" i="26"/>
  <c r="CE45" i="26"/>
  <c r="BU45" i="26"/>
  <c r="BR46" i="26"/>
  <c r="AP46" i="26"/>
  <c r="AI46" i="26"/>
  <c r="Z45" i="26"/>
  <c r="T45" i="26"/>
  <c r="DO46" i="26"/>
  <c r="N46" i="26"/>
  <c r="G46" i="26"/>
  <c r="DF45" i="26"/>
  <c r="CR45" i="26"/>
  <c r="CK45" i="26"/>
  <c r="CJ45" i="26"/>
  <c r="CD45" i="26"/>
  <c r="CC45" i="26"/>
  <c r="BX45" i="26"/>
  <c r="BW45" i="26"/>
  <c r="BQ45" i="26"/>
  <c r="BN45" i="26"/>
  <c r="BH45" i="26"/>
  <c r="BG45" i="26"/>
  <c r="BB45" i="26"/>
  <c r="BA45" i="26"/>
  <c r="AV45" i="26"/>
  <c r="AU45" i="26"/>
  <c r="AO45" i="26"/>
  <c r="AL45" i="26"/>
  <c r="AF45" i="26"/>
  <c r="AE45" i="26"/>
  <c r="Y45" i="26"/>
  <c r="S45" i="26"/>
  <c r="M45" i="26"/>
  <c r="D45" i="26"/>
  <c r="C45" i="26"/>
  <c r="DI44" i="26"/>
  <c r="DB44" i="26"/>
  <c r="CU44" i="26"/>
  <c r="CN44" i="26"/>
  <c r="CF44" i="26"/>
  <c r="BY44" i="26"/>
  <c r="BR44" i="26"/>
  <c r="BK44" i="26"/>
  <c r="BD44" i="26"/>
  <c r="DO44" i="26"/>
  <c r="AI44" i="26"/>
  <c r="AB44" i="26"/>
  <c r="U44" i="26"/>
  <c r="N44" i="26"/>
  <c r="DQ43" i="26"/>
  <c r="DP43" i="26"/>
  <c r="DO43" i="26"/>
  <c r="DN43" i="26"/>
  <c r="DM43" i="26"/>
  <c r="DI42" i="26"/>
  <c r="DB42" i="26"/>
  <c r="CU42" i="26"/>
  <c r="CN42" i="26"/>
  <c r="BR42" i="26"/>
  <c r="BK42" i="26"/>
  <c r="BD42" i="26"/>
  <c r="AI42" i="26"/>
  <c r="DN42" i="26"/>
  <c r="AB42" i="26"/>
  <c r="U42" i="26"/>
  <c r="N42" i="26"/>
  <c r="DO42" i="26"/>
  <c r="DM42" i="26"/>
  <c r="DI41" i="26"/>
  <c r="DB41" i="26"/>
  <c r="CU41" i="26"/>
  <c r="CN41" i="26"/>
  <c r="CF41" i="26"/>
  <c r="BY41" i="26"/>
  <c r="BR41" i="26"/>
  <c r="BK41" i="26"/>
  <c r="BD41" i="26"/>
  <c r="AW41" i="26"/>
  <c r="AP41" i="26"/>
  <c r="AI41" i="26"/>
  <c r="AB41" i="26"/>
  <c r="DN41" i="26"/>
  <c r="U41" i="26"/>
  <c r="DO41" i="26"/>
  <c r="N41" i="26"/>
  <c r="DP41" i="26"/>
  <c r="G41" i="26"/>
  <c r="DI40" i="26"/>
  <c r="DB40" i="26"/>
  <c r="CU40" i="26"/>
  <c r="CN40" i="26"/>
  <c r="CF40" i="26"/>
  <c r="BY40" i="26"/>
  <c r="BR40" i="26"/>
  <c r="BK40" i="26"/>
  <c r="BD40" i="26"/>
  <c r="AW40" i="26"/>
  <c r="AP40" i="26"/>
  <c r="AI40" i="26"/>
  <c r="AB40" i="26"/>
  <c r="DM40" i="26"/>
  <c r="DN40" i="26"/>
  <c r="N40" i="26"/>
  <c r="DP40" i="26"/>
  <c r="DO40" i="26"/>
  <c r="G40" i="26"/>
  <c r="DI39" i="26"/>
  <c r="DB39" i="26"/>
  <c r="CU39" i="26"/>
  <c r="CN39" i="26"/>
  <c r="CF39" i="26"/>
  <c r="BY39" i="26"/>
  <c r="BR39" i="26"/>
  <c r="BK39" i="26"/>
  <c r="BD39" i="26"/>
  <c r="AW39" i="26"/>
  <c r="AP39" i="26"/>
  <c r="AI39" i="26"/>
  <c r="AB39" i="26"/>
  <c r="DP39" i="26"/>
  <c r="U39" i="26"/>
  <c r="DM39" i="26"/>
  <c r="DO39" i="26"/>
  <c r="DN39" i="26"/>
  <c r="G39" i="26"/>
  <c r="DI38" i="26"/>
  <c r="DB38" i="26"/>
  <c r="CU38" i="26"/>
  <c r="CN38" i="26"/>
  <c r="CF38" i="26"/>
  <c r="BY38" i="26"/>
  <c r="BR38" i="26"/>
  <c r="BK38" i="26"/>
  <c r="BD38" i="26"/>
  <c r="AW38" i="26"/>
  <c r="AP38" i="26"/>
  <c r="AI38" i="26"/>
  <c r="AB38" i="26"/>
  <c r="DO38" i="26"/>
  <c r="U38" i="26"/>
  <c r="DP38" i="26"/>
  <c r="N38" i="26"/>
  <c r="DN38" i="26"/>
  <c r="DM38" i="26"/>
  <c r="DI37" i="26"/>
  <c r="DB37" i="26"/>
  <c r="CU37" i="26"/>
  <c r="CN37" i="26"/>
  <c r="CF37" i="26"/>
  <c r="BY37" i="26"/>
  <c r="BR37" i="26"/>
  <c r="BD37" i="26"/>
  <c r="AW37" i="26"/>
  <c r="AP37" i="26"/>
  <c r="AI37" i="26"/>
  <c r="AB37" i="26"/>
  <c r="N37" i="26"/>
  <c r="DN37" i="26"/>
  <c r="DI36" i="26"/>
  <c r="DB36" i="26"/>
  <c r="CU36" i="26"/>
  <c r="CN36" i="26"/>
  <c r="CF36" i="26"/>
  <c r="BY36" i="26"/>
  <c r="BR36" i="26"/>
  <c r="BK36" i="26"/>
  <c r="BD36" i="26"/>
  <c r="AW36" i="26"/>
  <c r="AI36" i="26"/>
  <c r="DO36" i="26"/>
  <c r="DN36" i="26"/>
  <c r="DI35" i="26"/>
  <c r="DB35" i="26"/>
  <c r="CU35" i="26"/>
  <c r="CN35" i="26"/>
  <c r="CF35" i="26"/>
  <c r="BY35" i="26"/>
  <c r="BD35" i="26"/>
  <c r="DP35" i="26"/>
  <c r="U35" i="26"/>
  <c r="N35" i="26"/>
  <c r="DO34" i="26"/>
  <c r="DI34" i="26"/>
  <c r="DB34" i="26"/>
  <c r="CU34" i="26"/>
  <c r="CF34" i="26"/>
  <c r="BY34" i="26"/>
  <c r="BR34" i="26"/>
  <c r="AW34" i="26"/>
  <c r="AP34" i="26"/>
  <c r="AI34" i="26"/>
  <c r="AB34" i="26"/>
  <c r="DP34" i="26"/>
  <c r="N34" i="26"/>
  <c r="G34" i="26"/>
  <c r="DI33" i="26"/>
  <c r="DB33" i="26"/>
  <c r="CU33" i="26"/>
  <c r="CN33" i="26"/>
  <c r="BD33" i="26"/>
  <c r="AW33" i="26"/>
  <c r="AP33" i="26"/>
  <c r="AI33" i="26"/>
  <c r="AB33" i="26"/>
  <c r="DP33" i="26"/>
  <c r="N33" i="26"/>
  <c r="DI32" i="26"/>
  <c r="DB32" i="26"/>
  <c r="CU32" i="26"/>
  <c r="CN32" i="26"/>
  <c r="CF32" i="26"/>
  <c r="BR32" i="26"/>
  <c r="BK32" i="26"/>
  <c r="AW32" i="26"/>
  <c r="AI32" i="26"/>
  <c r="AB32" i="26"/>
  <c r="DN32" i="26"/>
  <c r="DO32" i="26"/>
  <c r="DI31" i="26"/>
  <c r="DB31" i="26"/>
  <c r="CU31" i="26"/>
  <c r="CN31" i="26"/>
  <c r="CF31" i="26"/>
  <c r="BY31" i="26"/>
  <c r="BD31" i="26"/>
  <c r="AW31" i="26"/>
  <c r="DN31" i="26"/>
  <c r="AB31" i="26"/>
  <c r="DP31" i="26"/>
  <c r="U31" i="26"/>
  <c r="G31" i="26"/>
  <c r="DI30" i="26"/>
  <c r="DB30" i="26"/>
  <c r="CU30" i="26"/>
  <c r="CF30" i="26"/>
  <c r="BY30" i="26"/>
  <c r="BR30" i="26"/>
  <c r="BK30" i="26"/>
  <c r="BD30" i="26"/>
  <c r="AW30" i="26"/>
  <c r="AP30" i="26"/>
  <c r="AI30" i="26"/>
  <c r="U30" i="26"/>
  <c r="DO30" i="26"/>
  <c r="DI29" i="26"/>
  <c r="DB29" i="26"/>
  <c r="CU29" i="26"/>
  <c r="CN29" i="26"/>
  <c r="CF29" i="26"/>
  <c r="BY29" i="26"/>
  <c r="BR29" i="26"/>
  <c r="BK29" i="26"/>
  <c r="BD29" i="26"/>
  <c r="AP29" i="26"/>
  <c r="DO29" i="26"/>
  <c r="DN29" i="26"/>
  <c r="N29" i="26"/>
  <c r="DP29" i="26"/>
  <c r="DN28" i="26"/>
  <c r="DI28" i="26"/>
  <c r="DB28" i="26"/>
  <c r="CU28" i="26"/>
  <c r="CN28" i="26"/>
  <c r="BK28" i="26"/>
  <c r="BD28" i="26"/>
  <c r="AB28" i="26"/>
  <c r="DM28" i="26"/>
  <c r="N28" i="26"/>
  <c r="G28" i="26"/>
  <c r="DI27" i="26"/>
  <c r="DB27" i="26"/>
  <c r="CU27" i="26"/>
  <c r="CF27" i="26"/>
  <c r="BY27" i="26"/>
  <c r="AW27" i="26"/>
  <c r="AP27" i="26"/>
  <c r="AI27" i="26"/>
  <c r="AB27" i="26"/>
  <c r="U27" i="26"/>
  <c r="DN27" i="26"/>
  <c r="G27" i="26"/>
  <c r="DI26" i="26"/>
  <c r="DB26" i="26"/>
  <c r="CU26" i="26"/>
  <c r="CN26" i="26"/>
  <c r="CF26" i="26"/>
  <c r="BY26" i="26"/>
  <c r="BR26" i="26"/>
  <c r="BK26" i="26"/>
  <c r="BD26" i="26"/>
  <c r="AW26" i="26"/>
  <c r="AP26" i="26"/>
  <c r="AB26" i="26"/>
  <c r="DP26" i="26"/>
  <c r="U26" i="26"/>
  <c r="N26" i="26"/>
  <c r="DI25" i="26"/>
  <c r="DB25" i="26"/>
  <c r="CU25" i="26"/>
  <c r="BR25" i="26"/>
  <c r="BK25" i="26"/>
  <c r="BD25" i="26"/>
  <c r="AW25" i="26"/>
  <c r="AP25" i="26"/>
  <c r="AI25" i="26"/>
  <c r="DO25" i="26"/>
  <c r="DN25" i="26"/>
  <c r="U25" i="26"/>
  <c r="N25" i="26"/>
  <c r="DI24" i="26"/>
  <c r="DB24" i="26"/>
  <c r="CU24" i="26"/>
  <c r="CN24" i="26"/>
  <c r="BR24" i="26"/>
  <c r="BK24" i="26"/>
  <c r="BD24" i="26"/>
  <c r="AI24" i="26"/>
  <c r="AB24" i="26"/>
  <c r="DN24" i="26"/>
  <c r="DP24" i="26"/>
  <c r="DI23" i="26"/>
  <c r="DB23" i="26"/>
  <c r="CU23" i="26"/>
  <c r="CF23" i="26"/>
  <c r="BY23" i="26"/>
  <c r="BR23" i="26"/>
  <c r="BK23" i="26"/>
  <c r="AP23" i="26"/>
  <c r="AI23" i="26"/>
  <c r="DM23" i="26"/>
  <c r="DI22" i="26"/>
  <c r="DB22" i="26"/>
  <c r="CU22" i="26"/>
  <c r="CN22" i="26"/>
  <c r="CF22" i="26"/>
  <c r="BY22" i="26"/>
  <c r="BD22" i="26"/>
  <c r="AW22" i="26"/>
  <c r="AP22" i="26"/>
  <c r="AI22" i="26"/>
  <c r="AB22" i="26"/>
  <c r="DN22" i="26"/>
  <c r="N22" i="26"/>
  <c r="G22" i="26"/>
  <c r="DI21" i="26"/>
  <c r="DB21" i="26"/>
  <c r="CU21" i="26"/>
  <c r="CN21" i="26"/>
  <c r="CF21" i="26"/>
  <c r="BR21" i="26"/>
  <c r="BK21" i="26"/>
  <c r="BD21" i="26"/>
  <c r="AW21" i="26"/>
  <c r="AI21" i="26"/>
  <c r="AB21" i="26"/>
  <c r="U21" i="26"/>
  <c r="DO21" i="26"/>
  <c r="DI20" i="26"/>
  <c r="DB20" i="26"/>
  <c r="CU20" i="26"/>
  <c r="CN20" i="26"/>
  <c r="CF20" i="26"/>
  <c r="BY20" i="26"/>
  <c r="BR20" i="26"/>
  <c r="BK20" i="26"/>
  <c r="BD20" i="26"/>
  <c r="AW20" i="26"/>
  <c r="AP20" i="26"/>
  <c r="AB20" i="26"/>
  <c r="DP20" i="26"/>
  <c r="U20" i="26"/>
  <c r="N20" i="26"/>
  <c r="DI19" i="26"/>
  <c r="DB19" i="26"/>
  <c r="CU19" i="26"/>
  <c r="BR19" i="26"/>
  <c r="BK19" i="26"/>
  <c r="BD19" i="26"/>
  <c r="AW19" i="26"/>
  <c r="AP19" i="26"/>
  <c r="AI19" i="26"/>
  <c r="DO19" i="26"/>
  <c r="DN19" i="26"/>
  <c r="U19" i="26"/>
  <c r="N19" i="26"/>
  <c r="DI18" i="26"/>
  <c r="DB18" i="26"/>
  <c r="CU18" i="26"/>
  <c r="CN18" i="26"/>
  <c r="CF18" i="26"/>
  <c r="BY18" i="26"/>
  <c r="BD18" i="26"/>
  <c r="AW18" i="26"/>
  <c r="AP18" i="26"/>
  <c r="AI18" i="26"/>
  <c r="AB18" i="26"/>
  <c r="DN18" i="26"/>
  <c r="DO18" i="26"/>
  <c r="DI17" i="26"/>
  <c r="DB17" i="26"/>
  <c r="CU17" i="26"/>
  <c r="CF17" i="26"/>
  <c r="BY17" i="26"/>
  <c r="DP17" i="26"/>
  <c r="AW17" i="26"/>
  <c r="DM17" i="26"/>
  <c r="AB17" i="26"/>
  <c r="U17" i="26"/>
  <c r="N17" i="26"/>
  <c r="DI16" i="26"/>
  <c r="DB16" i="26"/>
  <c r="CU16" i="26"/>
  <c r="BY16" i="26"/>
  <c r="BR16" i="26"/>
  <c r="BK16" i="26"/>
  <c r="BD16" i="26"/>
  <c r="AW16" i="26"/>
  <c r="AP16" i="26"/>
  <c r="AI16" i="26"/>
  <c r="DO16" i="26"/>
  <c r="DP16" i="26"/>
  <c r="N16" i="26"/>
  <c r="DM16" i="26"/>
  <c r="DI15" i="26"/>
  <c r="DB15" i="26"/>
  <c r="CU15" i="26"/>
  <c r="CN15" i="26"/>
  <c r="BR15" i="26"/>
  <c r="BK15" i="26"/>
  <c r="BD15" i="26"/>
  <c r="AP15" i="26"/>
  <c r="AI15" i="26"/>
  <c r="AB15" i="26"/>
  <c r="DN15" i="26"/>
  <c r="DO15" i="26"/>
  <c r="DM15" i="26"/>
  <c r="DI14" i="26"/>
  <c r="DB14" i="26"/>
  <c r="CU14" i="26"/>
  <c r="CN14" i="26"/>
  <c r="CF14" i="26"/>
  <c r="BR14" i="26"/>
  <c r="BK14" i="26"/>
  <c r="BD14" i="26"/>
  <c r="AW14" i="26"/>
  <c r="DN14" i="26"/>
  <c r="AB14" i="26"/>
  <c r="DM14" i="26"/>
  <c r="N14" i="26"/>
  <c r="G14" i="26"/>
  <c r="DI13" i="26"/>
  <c r="DB13" i="26"/>
  <c r="CU13" i="26"/>
  <c r="CN13" i="26"/>
  <c r="CF13" i="26"/>
  <c r="BY13" i="26"/>
  <c r="BD13" i="26"/>
  <c r="AW13" i="26"/>
  <c r="AP13" i="26"/>
  <c r="DP13" i="26"/>
  <c r="U13" i="26"/>
  <c r="N13" i="26"/>
  <c r="DN13" i="26"/>
  <c r="DI12" i="26"/>
  <c r="DB12" i="26"/>
  <c r="CU12" i="26"/>
  <c r="CN12" i="26"/>
  <c r="CF12" i="26"/>
  <c r="BY12" i="26"/>
  <c r="BR12" i="26"/>
  <c r="BK12" i="26"/>
  <c r="AP12" i="26"/>
  <c r="AI12" i="26"/>
  <c r="AB12" i="26"/>
  <c r="DO12" i="26"/>
  <c r="U12" i="26"/>
  <c r="DP12" i="26"/>
  <c r="N12" i="26"/>
  <c r="DI11" i="26"/>
  <c r="DB11" i="26"/>
  <c r="CU11" i="26"/>
  <c r="CN11" i="26"/>
  <c r="BY11" i="26"/>
  <c r="BR11" i="26"/>
  <c r="BK11" i="26"/>
  <c r="BD11" i="26"/>
  <c r="AI11" i="26"/>
  <c r="DN11" i="26"/>
  <c r="AB11" i="26"/>
  <c r="U11" i="26"/>
  <c r="N11" i="26"/>
  <c r="DO11" i="26"/>
  <c r="DM11" i="26"/>
  <c r="DI10" i="26"/>
  <c r="DB10" i="26"/>
  <c r="CU10" i="26"/>
  <c r="CN10" i="26"/>
  <c r="CF10" i="26"/>
  <c r="BY10" i="26"/>
  <c r="BR10" i="26"/>
  <c r="BK10" i="26"/>
  <c r="BD10" i="26"/>
  <c r="AW10" i="26"/>
  <c r="AP10" i="26"/>
  <c r="AI10" i="26"/>
  <c r="AB10" i="26"/>
  <c r="DN10" i="26"/>
  <c r="DM10" i="26"/>
  <c r="N10" i="26"/>
  <c r="DP10" i="26"/>
  <c r="DO10" i="26"/>
  <c r="G10" i="26"/>
  <c r="DI9" i="26"/>
  <c r="DB9" i="26"/>
  <c r="CU9" i="26"/>
  <c r="CN9" i="26"/>
  <c r="CF9" i="26"/>
  <c r="BY9" i="26"/>
  <c r="BI4" i="26"/>
  <c r="BI3" i="26" s="1"/>
  <c r="E13" i="27" s="1"/>
  <c r="AW9" i="26"/>
  <c r="AP9" i="26"/>
  <c r="AI9" i="26"/>
  <c r="DM9" i="26"/>
  <c r="N9" i="26"/>
  <c r="G9" i="26"/>
  <c r="DI8" i="26"/>
  <c r="DB8" i="26"/>
  <c r="CU8" i="26"/>
  <c r="CN8" i="26"/>
  <c r="CE4" i="26"/>
  <c r="BY8" i="26"/>
  <c r="BR8" i="26"/>
  <c r="BK8" i="26"/>
  <c r="BD8" i="26"/>
  <c r="AV4" i="26"/>
  <c r="AF4" i="26"/>
  <c r="AI8" i="26"/>
  <c r="AB8" i="26"/>
  <c r="DP8" i="26"/>
  <c r="U8" i="26"/>
  <c r="N8" i="26"/>
  <c r="DN8" i="26"/>
  <c r="DI7" i="26"/>
  <c r="DB7" i="26"/>
  <c r="CU7" i="26"/>
  <c r="CD4" i="26"/>
  <c r="CD3" i="26" s="1"/>
  <c r="E16" i="27" s="1"/>
  <c r="BR7" i="26"/>
  <c r="BA4" i="26"/>
  <c r="BA3" i="26" s="1"/>
  <c r="D12" i="27" s="1"/>
  <c r="BD7" i="26"/>
  <c r="AU4" i="26"/>
  <c r="AU3" i="26" s="1"/>
  <c r="E11" i="27" s="1"/>
  <c r="AW7" i="26"/>
  <c r="AO4" i="26"/>
  <c r="AO3" i="26" s="1"/>
  <c r="F10" i="27" s="1"/>
  <c r="Y4" i="26"/>
  <c r="Y3" i="26" s="1"/>
  <c r="D8" i="27" s="1"/>
  <c r="AB7" i="26"/>
  <c r="S4" i="26"/>
  <c r="DN7" i="26"/>
  <c r="U7" i="26"/>
  <c r="M4" i="26"/>
  <c r="DO7" i="26"/>
  <c r="N7" i="26"/>
  <c r="DI6" i="26"/>
  <c r="DB6" i="26"/>
  <c r="CU6" i="26"/>
  <c r="CJ4" i="26"/>
  <c r="CJ3" i="26" s="1"/>
  <c r="C17" i="27" s="1"/>
  <c r="CF6" i="26"/>
  <c r="BW4" i="26"/>
  <c r="BW3" i="26" s="1"/>
  <c r="E15" i="27" s="1"/>
  <c r="BY6" i="26"/>
  <c r="BP4" i="26"/>
  <c r="BR6" i="26"/>
  <c r="BJ4" i="26"/>
  <c r="AT4" i="26"/>
  <c r="AT3" i="26" s="1"/>
  <c r="D11" i="27" s="1"/>
  <c r="AW6" i="26"/>
  <c r="AN4" i="26"/>
  <c r="DN6" i="26"/>
  <c r="AH4" i="26"/>
  <c r="AH3" i="26" s="1"/>
  <c r="F9" i="27" s="1"/>
  <c r="U6" i="26"/>
  <c r="L4" i="26"/>
  <c r="L3" i="26" s="1"/>
  <c r="E5" i="27" s="1"/>
  <c r="N6" i="26"/>
  <c r="DI5" i="26"/>
  <c r="CU5" i="26"/>
  <c r="CM4" i="26"/>
  <c r="CM3" i="26" s="1"/>
  <c r="F17" i="27" s="1"/>
  <c r="CB4" i="26"/>
  <c r="BR5" i="26"/>
  <c r="AP5" i="26"/>
  <c r="AA4" i="26"/>
  <c r="AA3" i="26" s="1"/>
  <c r="F8" i="27" s="1"/>
  <c r="Z4" i="26"/>
  <c r="Z3" i="26" s="1"/>
  <c r="E8" i="27" s="1"/>
  <c r="DP5" i="26"/>
  <c r="Q4" i="26"/>
  <c r="Q3" i="26" s="1"/>
  <c r="C6" i="27" s="1"/>
  <c r="DF4" i="26"/>
  <c r="DF3" i="26" s="1"/>
  <c r="D20" i="27" s="1"/>
  <c r="CR4" i="26"/>
  <c r="CR3" i="26" s="1"/>
  <c r="D18" i="27" s="1"/>
  <c r="CL4" i="26"/>
  <c r="BX4" i="26"/>
  <c r="BQ4" i="26"/>
  <c r="BO4" i="26"/>
  <c r="BO3" i="26" s="1"/>
  <c r="D14" i="27" s="1"/>
  <c r="BH4" i="26"/>
  <c r="BC4" i="26"/>
  <c r="BB4" i="26"/>
  <c r="BB3" i="26" s="1"/>
  <c r="E12" i="27" s="1"/>
  <c r="AG4" i="26"/>
  <c r="K4" i="26"/>
  <c r="K3" i="26" s="1"/>
  <c r="D5" i="27" s="1"/>
  <c r="E4" i="26"/>
  <c r="BQ3" i="26"/>
  <c r="F14" i="27" s="1"/>
  <c r="CL3" i="26" l="1"/>
  <c r="E17" i="27" s="1"/>
  <c r="S3" i="26"/>
  <c r="E6" i="27" s="1"/>
  <c r="AN3" i="26"/>
  <c r="E10" i="27" s="1"/>
  <c r="BX3" i="26"/>
  <c r="F15" i="27" s="1"/>
  <c r="AF3" i="26"/>
  <c r="D9" i="27" s="1"/>
  <c r="CU4" i="26"/>
  <c r="AG3" i="26"/>
  <c r="E9" i="27" s="1"/>
  <c r="CB3" i="26"/>
  <c r="C16" i="27" s="1"/>
  <c r="M3" i="26"/>
  <c r="F5" i="27" s="1"/>
  <c r="CE3" i="26"/>
  <c r="F16" i="27" s="1"/>
  <c r="AE3" i="26"/>
  <c r="C9" i="27" s="1"/>
  <c r="CC3" i="26"/>
  <c r="D16" i="27" s="1"/>
  <c r="DI4" i="26"/>
  <c r="CU45" i="26"/>
  <c r="CU3" i="26" s="1"/>
  <c r="G18" i="27" s="1"/>
  <c r="CK3" i="26"/>
  <c r="D17" i="27" s="1"/>
  <c r="BV3" i="26"/>
  <c r="D15" i="27" s="1"/>
  <c r="BP3" i="26"/>
  <c r="E14" i="27" s="1"/>
  <c r="BJ3" i="26"/>
  <c r="F13" i="27" s="1"/>
  <c r="BH3" i="26"/>
  <c r="D13" i="27" s="1"/>
  <c r="BC3" i="26"/>
  <c r="F12" i="27" s="1"/>
  <c r="AZ3" i="26"/>
  <c r="C12" i="27" s="1"/>
  <c r="AV3" i="26"/>
  <c r="F11" i="27" s="1"/>
  <c r="AS3" i="26"/>
  <c r="C11" i="27" s="1"/>
  <c r="AP45" i="26"/>
  <c r="AL3" i="26"/>
  <c r="C10" i="27" s="1"/>
  <c r="DQ50" i="26"/>
  <c r="N45" i="26"/>
  <c r="DQ41" i="26"/>
  <c r="DO45" i="26"/>
  <c r="AW5" i="26"/>
  <c r="BY5" i="26"/>
  <c r="BG4" i="26"/>
  <c r="BG3" i="26" s="1"/>
  <c r="C13" i="27" s="1"/>
  <c r="BD5" i="26"/>
  <c r="DP45" i="26"/>
  <c r="BR45" i="26"/>
  <c r="DN5" i="26"/>
  <c r="U5" i="26"/>
  <c r="CN6" i="26"/>
  <c r="BK7" i="26"/>
  <c r="DN9" i="26"/>
  <c r="AM4" i="26"/>
  <c r="AM3" i="26" s="1"/>
  <c r="D10" i="27" s="1"/>
  <c r="DO5" i="26"/>
  <c r="AB5" i="26"/>
  <c r="AI5" i="26"/>
  <c r="DM5" i="26"/>
  <c r="R4" i="26"/>
  <c r="R3" i="26" s="1"/>
  <c r="D6" i="27" s="1"/>
  <c r="X4" i="26"/>
  <c r="X3" i="26" s="1"/>
  <c r="C8" i="27" s="1"/>
  <c r="AB6" i="26"/>
  <c r="DP7" i="26"/>
  <c r="BY7" i="26"/>
  <c r="CF7" i="26"/>
  <c r="CN7" i="26"/>
  <c r="DO8" i="26"/>
  <c r="DO9" i="26"/>
  <c r="BD9" i="26"/>
  <c r="BK9" i="26"/>
  <c r="BR9" i="26"/>
  <c r="CN5" i="26"/>
  <c r="G6" i="26"/>
  <c r="BK6" i="26"/>
  <c r="AW8" i="26"/>
  <c r="AB9" i="26"/>
  <c r="J4" i="26"/>
  <c r="T4" i="26"/>
  <c r="T3" i="26" s="1"/>
  <c r="F6" i="27" s="1"/>
  <c r="BN4" i="26"/>
  <c r="BN3" i="26" s="1"/>
  <c r="C14" i="27" s="1"/>
  <c r="BU4" i="26"/>
  <c r="BU3" i="26" s="1"/>
  <c r="C15" i="27" s="1"/>
  <c r="DB5" i="26"/>
  <c r="DB4" i="26" s="1"/>
  <c r="CY4" i="26"/>
  <c r="CY3" i="26" s="1"/>
  <c r="D19" i="27" s="1"/>
  <c r="DO6" i="26"/>
  <c r="AI6" i="26"/>
  <c r="AP6" i="26"/>
  <c r="DM7" i="26"/>
  <c r="C4" i="26"/>
  <c r="C3" i="26" s="1"/>
  <c r="C4" i="27" s="1"/>
  <c r="G7" i="26"/>
  <c r="G8" i="26"/>
  <c r="DP9" i="26"/>
  <c r="CF5" i="26"/>
  <c r="DP6" i="26"/>
  <c r="F4" i="26"/>
  <c r="BD6" i="26"/>
  <c r="DM6" i="26"/>
  <c r="AI7" i="26"/>
  <c r="AP8" i="26"/>
  <c r="U9" i="26"/>
  <c r="D4" i="26"/>
  <c r="D3" i="26" s="1"/>
  <c r="D4" i="27" s="1"/>
  <c r="AP7" i="26"/>
  <c r="CF8" i="26"/>
  <c r="G11" i="26"/>
  <c r="U14" i="26"/>
  <c r="G15" i="26"/>
  <c r="G16" i="26"/>
  <c r="G23" i="26"/>
  <c r="DM8" i="26"/>
  <c r="AP11" i="26"/>
  <c r="AW11" i="26"/>
  <c r="DO13" i="26"/>
  <c r="AB13" i="26"/>
  <c r="AI13" i="26"/>
  <c r="DM13" i="26"/>
  <c r="N15" i="26"/>
  <c r="U15" i="26"/>
  <c r="BY15" i="26"/>
  <c r="CF15" i="26"/>
  <c r="DN16" i="26"/>
  <c r="G17" i="26"/>
  <c r="BD17" i="26"/>
  <c r="BK17" i="26"/>
  <c r="BR17" i="26"/>
  <c r="DP18" i="26"/>
  <c r="BK18" i="26"/>
  <c r="BR18" i="26"/>
  <c r="DP19" i="26"/>
  <c r="BY19" i="26"/>
  <c r="CF19" i="26"/>
  <c r="CN19" i="26"/>
  <c r="DO20" i="26"/>
  <c r="DP21" i="26"/>
  <c r="DM21" i="26"/>
  <c r="DO22" i="26"/>
  <c r="BK22" i="26"/>
  <c r="BR22" i="26"/>
  <c r="DN23" i="26"/>
  <c r="N23" i="26"/>
  <c r="U23" i="26"/>
  <c r="AB23" i="26"/>
  <c r="G24" i="26"/>
  <c r="N24" i="26"/>
  <c r="DM24" i="26"/>
  <c r="DP25" i="26"/>
  <c r="BY25" i="26"/>
  <c r="CF25" i="26"/>
  <c r="CN25" i="26"/>
  <c r="DO26" i="26"/>
  <c r="DO27" i="26"/>
  <c r="BD27" i="26"/>
  <c r="BK27" i="26"/>
  <c r="BR27" i="26"/>
  <c r="CN27" i="26"/>
  <c r="AI28" i="26"/>
  <c r="AP28" i="26"/>
  <c r="AW28" i="26"/>
  <c r="BY28" i="26"/>
  <c r="CF28" i="26"/>
  <c r="DM29" i="26"/>
  <c r="G29" i="26"/>
  <c r="DP30" i="26"/>
  <c r="DM30" i="26"/>
  <c r="DN33" i="26"/>
  <c r="BY33" i="26"/>
  <c r="DP36" i="26"/>
  <c r="DM12" i="26"/>
  <c r="G12" i="26"/>
  <c r="AW12" i="26"/>
  <c r="BD12" i="26"/>
  <c r="DO14" i="26"/>
  <c r="AI14" i="26"/>
  <c r="AP14" i="26"/>
  <c r="U16" i="26"/>
  <c r="AB16" i="26"/>
  <c r="CF16" i="26"/>
  <c r="CN16" i="26"/>
  <c r="DN17" i="26"/>
  <c r="CN17" i="26"/>
  <c r="G18" i="26"/>
  <c r="N18" i="26"/>
  <c r="DM18" i="26"/>
  <c r="U18" i="26"/>
  <c r="DM19" i="26"/>
  <c r="G19" i="26"/>
  <c r="G20" i="26"/>
  <c r="G21" i="26"/>
  <c r="N21" i="26"/>
  <c r="DP22" i="26"/>
  <c r="DO23" i="26"/>
  <c r="AW23" i="26"/>
  <c r="BD23" i="26"/>
  <c r="AP24" i="26"/>
  <c r="AW24" i="26"/>
  <c r="BY24" i="26"/>
  <c r="CF24" i="26"/>
  <c r="DM25" i="26"/>
  <c r="G25" i="26"/>
  <c r="G26" i="26"/>
  <c r="DP27" i="26"/>
  <c r="DM27" i="26"/>
  <c r="DO28" i="26"/>
  <c r="BR28" i="26"/>
  <c r="AB29" i="26"/>
  <c r="AI29" i="26"/>
  <c r="G30" i="26"/>
  <c r="N30" i="26"/>
  <c r="DM31" i="26"/>
  <c r="N31" i="26"/>
  <c r="G32" i="26"/>
  <c r="DM32" i="26"/>
  <c r="BK33" i="26"/>
  <c r="BR33" i="26"/>
  <c r="DM34" i="26"/>
  <c r="DN35" i="26"/>
  <c r="AB35" i="26"/>
  <c r="AP35" i="26"/>
  <c r="AW35" i="26"/>
  <c r="G36" i="26"/>
  <c r="DM36" i="26"/>
  <c r="AB36" i="26"/>
  <c r="U10" i="26"/>
  <c r="DQ10" i="26" s="1"/>
  <c r="DP11" i="26"/>
  <c r="CF11" i="26"/>
  <c r="DN12" i="26"/>
  <c r="G13" i="26"/>
  <c r="BK13" i="26"/>
  <c r="BR13" i="26"/>
  <c r="DP14" i="26"/>
  <c r="BY14" i="26"/>
  <c r="DP15" i="26"/>
  <c r="AW15" i="26"/>
  <c r="DO17" i="26"/>
  <c r="AI17" i="26"/>
  <c r="AP17" i="26"/>
  <c r="AB19" i="26"/>
  <c r="DN20" i="26"/>
  <c r="AI20" i="26"/>
  <c r="DN21" i="26"/>
  <c r="AP21" i="26"/>
  <c r="BY21" i="26"/>
  <c r="DM22" i="26"/>
  <c r="DP23" i="26"/>
  <c r="CN23" i="26"/>
  <c r="DO24" i="26"/>
  <c r="AB25" i="26"/>
  <c r="DN26" i="26"/>
  <c r="AI26" i="26"/>
  <c r="N27" i="26"/>
  <c r="DP28" i="26"/>
  <c r="AP31" i="26"/>
  <c r="BD32" i="26"/>
  <c r="DO33" i="26"/>
  <c r="BK34" i="26"/>
  <c r="DM20" i="26"/>
  <c r="DM26" i="26"/>
  <c r="AW29" i="26"/>
  <c r="AB30" i="26"/>
  <c r="DP32" i="26"/>
  <c r="BY32" i="26"/>
  <c r="U33" i="26"/>
  <c r="DO35" i="26"/>
  <c r="BK35" i="26"/>
  <c r="BR35" i="26"/>
  <c r="DM35" i="26"/>
  <c r="AP36" i="26"/>
  <c r="DP37" i="26"/>
  <c r="DO37" i="26"/>
  <c r="BK37" i="26"/>
  <c r="U29" i="26"/>
  <c r="DO31" i="26"/>
  <c r="BK31" i="26"/>
  <c r="BR31" i="26"/>
  <c r="AP32" i="26"/>
  <c r="DN34" i="26"/>
  <c r="CN34" i="26"/>
  <c r="AI35" i="26"/>
  <c r="N36" i="26"/>
  <c r="U36" i="26"/>
  <c r="DM37" i="26"/>
  <c r="G37" i="26"/>
  <c r="G38" i="26"/>
  <c r="DQ38" i="26" s="1"/>
  <c r="U22" i="26"/>
  <c r="U24" i="26"/>
  <c r="U28" i="26"/>
  <c r="DN30" i="26"/>
  <c r="CN30" i="26"/>
  <c r="AI31" i="26"/>
  <c r="N32" i="26"/>
  <c r="U32" i="26"/>
  <c r="DM33" i="26"/>
  <c r="G33" i="26"/>
  <c r="CF33" i="26"/>
  <c r="U34" i="26"/>
  <c r="BD34" i="26"/>
  <c r="G35" i="26"/>
  <c r="U37" i="26"/>
  <c r="DM41" i="26"/>
  <c r="DP42" i="26"/>
  <c r="BY42" i="26"/>
  <c r="CF42" i="26"/>
  <c r="DM44" i="26"/>
  <c r="G44" i="26"/>
  <c r="J45" i="26"/>
  <c r="AW46" i="26"/>
  <c r="BD46" i="26"/>
  <c r="BK46" i="26"/>
  <c r="BK45" i="26" s="1"/>
  <c r="CF46" i="26"/>
  <c r="CN46" i="26"/>
  <c r="CN45" i="26" s="1"/>
  <c r="DI45" i="26"/>
  <c r="DI3" i="26" s="1"/>
  <c r="G20" i="27" s="1"/>
  <c r="N39" i="26"/>
  <c r="DQ39" i="26" s="1"/>
  <c r="U40" i="26"/>
  <c r="DQ40" i="26" s="1"/>
  <c r="G42" i="26"/>
  <c r="AP42" i="26"/>
  <c r="AW42" i="26"/>
  <c r="DN44" i="26"/>
  <c r="DP44" i="26"/>
  <c r="AP44" i="26"/>
  <c r="AW44" i="26"/>
  <c r="DN46" i="26"/>
  <c r="U46" i="26"/>
  <c r="AB46" i="26"/>
  <c r="AI45" i="26"/>
  <c r="BY46" i="26"/>
  <c r="BY45" i="26" s="1"/>
  <c r="U47" i="26"/>
  <c r="AW47" i="26"/>
  <c r="CF47" i="26"/>
  <c r="DM47" i="26"/>
  <c r="AB48" i="26"/>
  <c r="BD48" i="26"/>
  <c r="DN48" i="26"/>
  <c r="G49" i="26"/>
  <c r="DQ49" i="26" s="1"/>
  <c r="U51" i="26"/>
  <c r="DQ51" i="26" s="1"/>
  <c r="E45" i="26"/>
  <c r="E3" i="26" s="1"/>
  <c r="E4" i="27" s="1"/>
  <c r="DM46" i="26"/>
  <c r="DB47" i="26"/>
  <c r="DB45" i="26" s="1"/>
  <c r="DM50" i="26"/>
  <c r="F45" i="26"/>
  <c r="U48" i="26"/>
  <c r="U52" i="26"/>
  <c r="DQ52" i="26" s="1"/>
  <c r="DM43" i="21"/>
  <c r="DN43" i="21"/>
  <c r="DO43" i="21"/>
  <c r="DP43" i="21"/>
  <c r="DQ43" i="21"/>
  <c r="E21" i="27" l="1"/>
  <c r="DQ22" i="26"/>
  <c r="BD45" i="26"/>
  <c r="DQ28" i="26"/>
  <c r="DQ14" i="26"/>
  <c r="DQ5" i="26"/>
  <c r="D21" i="27"/>
  <c r="DM45" i="26"/>
  <c r="DQ47" i="26"/>
  <c r="DQ27" i="26"/>
  <c r="N4" i="26"/>
  <c r="N3" i="26" s="1"/>
  <c r="G5" i="27" s="1"/>
  <c r="DQ48" i="26"/>
  <c r="DQ42" i="26"/>
  <c r="AB45" i="26"/>
  <c r="BY4" i="26"/>
  <c r="BY3" i="26" s="1"/>
  <c r="G15" i="27" s="1"/>
  <c r="DQ25" i="26"/>
  <c r="DQ20" i="26"/>
  <c r="BD4" i="26"/>
  <c r="DP4" i="26"/>
  <c r="DP3" i="26" s="1"/>
  <c r="AP4" i="26"/>
  <c r="AP3" i="26" s="1"/>
  <c r="G10" i="27" s="1"/>
  <c r="DQ31" i="26"/>
  <c r="BK4" i="26"/>
  <c r="BK3" i="26" s="1"/>
  <c r="G13" i="27" s="1"/>
  <c r="DQ34" i="26"/>
  <c r="BR4" i="26"/>
  <c r="BR3" i="26" s="1"/>
  <c r="G14" i="27" s="1"/>
  <c r="DQ9" i="26"/>
  <c r="AW4" i="26"/>
  <c r="DQ32" i="26"/>
  <c r="DQ26" i="26"/>
  <c r="DQ21" i="26"/>
  <c r="DQ23" i="26"/>
  <c r="DQ11" i="26"/>
  <c r="DQ7" i="26"/>
  <c r="CN4" i="26"/>
  <c r="CN3" i="26" s="1"/>
  <c r="G17" i="27" s="1"/>
  <c r="AI4" i="26"/>
  <c r="AI3" i="26" s="1"/>
  <c r="G9" i="27" s="1"/>
  <c r="DN4" i="26"/>
  <c r="DQ24" i="26"/>
  <c r="DQ16" i="26"/>
  <c r="G4" i="26"/>
  <c r="AB4" i="26"/>
  <c r="DQ30" i="26"/>
  <c r="U45" i="26"/>
  <c r="DQ46" i="26"/>
  <c r="CF45" i="26"/>
  <c r="DQ35" i="26"/>
  <c r="DQ33" i="26"/>
  <c r="DQ36" i="26"/>
  <c r="DQ19" i="26"/>
  <c r="DQ29" i="26"/>
  <c r="DQ17" i="26"/>
  <c r="DQ15" i="26"/>
  <c r="CF4" i="26"/>
  <c r="CF3" i="26" s="1"/>
  <c r="G16" i="27" s="1"/>
  <c r="DO4" i="26"/>
  <c r="DO3" i="26" s="1"/>
  <c r="AW45" i="26"/>
  <c r="DN45" i="26"/>
  <c r="G45" i="26"/>
  <c r="DQ44" i="26"/>
  <c r="DQ37" i="26"/>
  <c r="DQ13" i="26"/>
  <c r="DQ18" i="26"/>
  <c r="DQ12" i="26"/>
  <c r="F3" i="26"/>
  <c r="F4" i="27" s="1"/>
  <c r="F21" i="27" s="1"/>
  <c r="DQ8" i="26"/>
  <c r="DB3" i="26"/>
  <c r="G19" i="27" s="1"/>
  <c r="J3" i="26"/>
  <c r="C5" i="27" s="1"/>
  <c r="C21" i="27" s="1"/>
  <c r="DQ6" i="26"/>
  <c r="DM4" i="26"/>
  <c r="U4" i="26"/>
  <c r="BD3" i="26" l="1"/>
  <c r="G12" i="27" s="1"/>
  <c r="AB3" i="26"/>
  <c r="G8" i="27" s="1"/>
  <c r="DQ4" i="26"/>
  <c r="DM3" i="26"/>
  <c r="DQ45" i="26"/>
  <c r="AW3" i="26"/>
  <c r="G11" i="27" s="1"/>
  <c r="DN3" i="26"/>
  <c r="G3" i="26"/>
  <c r="G4" i="27" s="1"/>
  <c r="U3" i="26"/>
  <c r="G6" i="27" s="1"/>
  <c r="DQ3" i="26" l="1"/>
  <c r="G21" i="27"/>
  <c r="B21" i="19"/>
  <c r="D21" i="19"/>
  <c r="E21" i="19"/>
  <c r="B22" i="19"/>
  <c r="D22" i="19"/>
  <c r="E22" i="19"/>
  <c r="B23" i="19"/>
  <c r="D23" i="19"/>
  <c r="E23" i="19"/>
  <c r="DB49" i="21"/>
  <c r="DB48" i="21"/>
  <c r="DB47" i="21"/>
  <c r="DB46" i="21"/>
  <c r="DB44" i="21"/>
  <c r="DB42" i="21"/>
  <c r="DB40" i="21"/>
  <c r="DB39" i="21"/>
  <c r="DB37" i="21"/>
  <c r="DB36" i="21"/>
  <c r="DB35" i="21"/>
  <c r="DB34" i="21"/>
  <c r="DB33" i="21"/>
  <c r="DB32" i="21"/>
  <c r="DB31" i="21"/>
  <c r="DB30" i="21"/>
  <c r="DB28" i="21"/>
  <c r="DB27" i="21"/>
  <c r="DB26" i="21"/>
  <c r="DB25" i="21"/>
  <c r="DB24" i="21"/>
  <c r="DB23" i="21"/>
  <c r="DB22" i="21"/>
  <c r="DB21" i="21"/>
  <c r="DB20" i="21"/>
  <c r="DB19" i="21"/>
  <c r="DB18" i="21"/>
  <c r="DB17" i="21"/>
  <c r="DB16" i="21"/>
  <c r="DB15" i="21"/>
  <c r="DB14" i="21"/>
  <c r="DB13" i="21"/>
  <c r="DB12" i="21"/>
  <c r="DB11" i="21"/>
  <c r="DB10" i="21"/>
  <c r="DB9" i="21"/>
  <c r="DB8" i="21"/>
  <c r="DB7" i="21"/>
  <c r="DB6" i="21"/>
  <c r="DB5" i="21"/>
  <c r="DI52" i="21"/>
  <c r="DI51" i="21"/>
  <c r="DI50" i="21"/>
  <c r="DI49" i="21"/>
  <c r="DI48" i="21"/>
  <c r="DI47" i="21"/>
  <c r="DI46" i="21"/>
  <c r="DI44" i="21"/>
  <c r="DI42" i="21"/>
  <c r="DI41" i="21"/>
  <c r="DI40" i="21"/>
  <c r="DI39" i="21"/>
  <c r="DI38" i="21"/>
  <c r="DI37" i="21"/>
  <c r="DI36" i="21"/>
  <c r="DI35" i="21"/>
  <c r="DI34" i="21"/>
  <c r="DI33" i="21"/>
  <c r="DI32" i="21"/>
  <c r="DI31" i="21"/>
  <c r="DI30" i="21"/>
  <c r="DI29" i="21"/>
  <c r="DI28" i="21"/>
  <c r="DI27" i="21"/>
  <c r="DI26" i="21"/>
  <c r="DI25" i="21"/>
  <c r="DI24" i="21"/>
  <c r="DI23" i="21"/>
  <c r="DI22" i="21"/>
  <c r="DI21" i="21"/>
  <c r="DI20" i="21"/>
  <c r="DI19" i="21"/>
  <c r="DI18" i="21"/>
  <c r="DI17" i="21"/>
  <c r="DI16" i="21"/>
  <c r="DI15" i="21"/>
  <c r="DI14" i="21"/>
  <c r="DI13" i="21"/>
  <c r="DI12" i="21"/>
  <c r="DI11" i="21"/>
  <c r="DI10" i="21"/>
  <c r="DI9" i="21"/>
  <c r="DI8" i="21"/>
  <c r="DI7" i="21"/>
  <c r="DI6" i="21"/>
  <c r="DI5" i="21"/>
  <c r="DB52" i="21"/>
  <c r="DB51" i="21"/>
  <c r="DB50" i="21"/>
  <c r="DB41" i="21"/>
  <c r="DB38" i="21"/>
  <c r="DB29" i="21"/>
  <c r="CU52" i="21"/>
  <c r="CU51" i="21"/>
  <c r="CU50" i="21"/>
  <c r="CU48" i="21"/>
  <c r="CU47" i="21"/>
  <c r="CU46" i="21"/>
  <c r="CU44" i="21"/>
  <c r="CU42" i="21"/>
  <c r="CU41" i="21"/>
  <c r="CU40" i="21"/>
  <c r="CU39" i="21"/>
  <c r="CU38" i="21"/>
  <c r="CU37" i="21"/>
  <c r="CU36" i="21"/>
  <c r="CU35" i="21"/>
  <c r="CU34" i="21"/>
  <c r="CU33" i="21"/>
  <c r="CU32" i="21"/>
  <c r="CU31" i="21"/>
  <c r="CU30" i="21"/>
  <c r="CU29" i="21"/>
  <c r="CU28" i="21"/>
  <c r="CU27" i="21"/>
  <c r="CU26" i="21"/>
  <c r="CU25" i="21"/>
  <c r="CU24" i="21"/>
  <c r="CU23" i="21"/>
  <c r="CU22" i="21"/>
  <c r="CU21" i="21"/>
  <c r="CU20" i="21"/>
  <c r="CU19" i="21"/>
  <c r="CU18" i="21"/>
  <c r="CU17" i="21"/>
  <c r="CU16" i="21"/>
  <c r="CU15" i="21"/>
  <c r="CU14" i="21"/>
  <c r="CU13" i="21"/>
  <c r="CU12" i="21"/>
  <c r="CU11" i="21"/>
  <c r="CU10" i="21"/>
  <c r="CU9" i="21"/>
  <c r="CU8" i="21"/>
  <c r="CU6" i="21"/>
  <c r="CU5" i="21"/>
  <c r="DN48" i="21" l="1"/>
  <c r="DO49" i="21"/>
  <c r="DP50" i="21"/>
  <c r="DM51" i="21"/>
  <c r="DM47" i="21"/>
  <c r="DN47" i="21"/>
  <c r="DN51" i="21"/>
  <c r="DO48" i="21"/>
  <c r="DP49" i="21"/>
  <c r="DM50" i="21"/>
  <c r="DO47" i="21"/>
  <c r="DP48" i="21"/>
  <c r="DM49" i="21"/>
  <c r="DN50" i="21"/>
  <c r="DO51" i="21"/>
  <c r="DP47" i="21"/>
  <c r="DM48" i="21"/>
  <c r="DN49" i="21"/>
  <c r="DO50" i="21"/>
  <c r="DP51" i="21"/>
  <c r="CR4" i="21"/>
  <c r="CR45" i="21"/>
  <c r="DF4" i="21"/>
  <c r="CU7" i="21"/>
  <c r="CU4" i="21" s="1"/>
  <c r="DI4" i="21"/>
  <c r="DI45" i="21"/>
  <c r="DF45" i="21"/>
  <c r="DF3" i="21" s="1"/>
  <c r="D20" i="22" s="1"/>
  <c r="DB45" i="21"/>
  <c r="DB4" i="21"/>
  <c r="CY4" i="21"/>
  <c r="CY45" i="21"/>
  <c r="CU49" i="21"/>
  <c r="CU45" i="21" s="1"/>
  <c r="CR3" i="21" l="1"/>
  <c r="D18" i="22" s="1"/>
  <c r="CU3" i="21"/>
  <c r="G18" i="22" s="1"/>
  <c r="CY3" i="21"/>
  <c r="D19" i="22" s="1"/>
  <c r="DB3" i="21"/>
  <c r="G19" i="22" s="1"/>
  <c r="DI3" i="21"/>
  <c r="G20" i="22" s="1"/>
  <c r="DO35" i="21" l="1"/>
  <c r="DM37" i="21"/>
  <c r="DN38" i="21"/>
  <c r="DO39" i="21"/>
  <c r="DP40" i="21"/>
  <c r="DM41" i="21"/>
  <c r="DN42" i="21"/>
  <c r="DO44" i="21"/>
  <c r="DP36" i="21"/>
  <c r="DO34" i="21"/>
  <c r="DP35" i="21"/>
  <c r="DM36" i="21"/>
  <c r="DN37" i="21"/>
  <c r="DO38" i="21"/>
  <c r="DP39" i="21"/>
  <c r="DM40" i="21"/>
  <c r="DN41" i="21"/>
  <c r="DO42" i="21"/>
  <c r="DP44" i="21"/>
  <c r="DN34" i="21"/>
  <c r="DP34" i="21"/>
  <c r="DM35" i="21"/>
  <c r="DN36" i="21"/>
  <c r="DO37" i="21"/>
  <c r="DO41" i="21"/>
  <c r="DP42" i="21"/>
  <c r="DM44" i="21"/>
  <c r="DM34" i="21"/>
  <c r="DN35" i="21"/>
  <c r="DO36" i="21"/>
  <c r="DP37" i="21"/>
  <c r="DM38" i="21"/>
  <c r="DN39" i="21"/>
  <c r="DO40" i="21"/>
  <c r="DP41" i="21"/>
  <c r="DM42" i="21"/>
  <c r="DN44" i="21"/>
  <c r="DP38" i="21"/>
  <c r="DM39" i="21"/>
  <c r="DN40" i="21"/>
  <c r="DP33" i="21" l="1"/>
  <c r="DO33" i="21"/>
  <c r="DM33" i="21"/>
  <c r="DN33" i="21"/>
  <c r="DN32" i="21"/>
  <c r="DM31" i="21"/>
  <c r="DP30" i="21"/>
  <c r="DO30" i="21" l="1"/>
  <c r="DP31" i="21"/>
  <c r="DM32" i="21"/>
  <c r="DN31" i="21"/>
  <c r="DO32" i="21"/>
  <c r="DN30" i="21"/>
  <c r="DO31" i="21"/>
  <c r="DP32" i="21"/>
  <c r="DM30" i="21"/>
  <c r="DN27" i="21" l="1"/>
  <c r="DO28" i="21"/>
  <c r="DP29" i="21"/>
  <c r="DO27" i="21"/>
  <c r="DP28" i="21"/>
  <c r="DM29" i="21"/>
  <c r="DM28" i="21"/>
  <c r="DN29" i="21"/>
  <c r="DM27" i="21"/>
  <c r="DN28" i="21"/>
  <c r="DO29" i="21"/>
  <c r="DP27" i="21"/>
  <c r="DP21" i="21"/>
  <c r="DN22" i="21" l="1"/>
  <c r="DO23" i="21"/>
  <c r="DM24" i="21"/>
  <c r="DN25" i="21"/>
  <c r="DO26" i="21"/>
  <c r="DM21" i="21"/>
  <c r="DN21" i="21"/>
  <c r="DO22" i="21"/>
  <c r="DP23" i="21"/>
  <c r="DN24" i="21"/>
  <c r="DO25" i="21"/>
  <c r="DP26" i="21"/>
  <c r="DM22" i="21"/>
  <c r="DN23" i="21"/>
  <c r="DP24" i="21"/>
  <c r="DM25" i="21"/>
  <c r="DN26" i="21"/>
  <c r="DO21" i="21"/>
  <c r="DP22" i="21"/>
  <c r="DM23" i="21"/>
  <c r="DO24" i="21"/>
  <c r="DP25" i="21"/>
  <c r="DM26" i="21"/>
  <c r="DM17" i="21"/>
  <c r="DP15" i="21"/>
  <c r="DO16" i="21"/>
  <c r="DN16" i="21"/>
  <c r="DM16" i="21" l="1"/>
  <c r="DO19" i="21"/>
  <c r="DM46" i="21"/>
  <c r="DN15" i="21"/>
  <c r="DO17" i="21"/>
  <c r="DP18" i="21"/>
  <c r="DM19" i="21"/>
  <c r="DN20" i="21"/>
  <c r="DO46" i="21"/>
  <c r="DP52" i="21"/>
  <c r="DN52" i="21"/>
  <c r="DO15" i="21"/>
  <c r="DP17" i="21"/>
  <c r="DM18" i="21"/>
  <c r="DN19" i="21"/>
  <c r="DO20" i="21"/>
  <c r="DP46" i="21"/>
  <c r="DM52" i="21"/>
  <c r="DP20" i="21"/>
  <c r="DP16" i="21"/>
  <c r="DM15" i="21"/>
  <c r="DN17" i="21"/>
  <c r="DO18" i="21"/>
  <c r="DP19" i="21"/>
  <c r="DM20" i="21"/>
  <c r="DN46" i="21"/>
  <c r="DO52" i="21"/>
  <c r="DN18" i="21"/>
  <c r="DO45" i="21" l="1"/>
  <c r="DM45" i="21"/>
  <c r="DP45" i="21"/>
  <c r="DO10" i="21"/>
  <c r="DN45" i="21"/>
  <c r="DP10" i="21"/>
  <c r="DM10" i="21"/>
  <c r="DN10" i="21"/>
  <c r="G10" i="21"/>
  <c r="U10" i="21"/>
  <c r="AB10" i="21"/>
  <c r="AI10" i="21"/>
  <c r="AW10" i="21"/>
  <c r="BD10" i="21"/>
  <c r="BK10" i="21"/>
  <c r="BR10" i="21"/>
  <c r="CN10" i="21"/>
  <c r="N10" i="21"/>
  <c r="AP10" i="21"/>
  <c r="BY10" i="21"/>
  <c r="CF10" i="21"/>
  <c r="DM14" i="21"/>
  <c r="DM12" i="21"/>
  <c r="DM9" i="21"/>
  <c r="DM7" i="21"/>
  <c r="DP6" i="21" l="1"/>
  <c r="DN7" i="21"/>
  <c r="DP8" i="21"/>
  <c r="DN9" i="21"/>
  <c r="DP11" i="21"/>
  <c r="DN12" i="21"/>
  <c r="DP13" i="21"/>
  <c r="DN14" i="21"/>
  <c r="DM6" i="21"/>
  <c r="DO7" i="21"/>
  <c r="DM8" i="21"/>
  <c r="DO9" i="21"/>
  <c r="DM13" i="21"/>
  <c r="DO14" i="21"/>
  <c r="DM11" i="21"/>
  <c r="DN6" i="21"/>
  <c r="DP7" i="21"/>
  <c r="DN8" i="21"/>
  <c r="DP9" i="21"/>
  <c r="DN11" i="21"/>
  <c r="DP12" i="21"/>
  <c r="DN13" i="21"/>
  <c r="DP14" i="21"/>
  <c r="DO6" i="21"/>
  <c r="DO8" i="21"/>
  <c r="DO11" i="21"/>
  <c r="DO13" i="21"/>
  <c r="DO12" i="21"/>
  <c r="DQ10" i="21"/>
  <c r="BW4" i="21"/>
  <c r="Y4" i="21"/>
  <c r="BR52" i="21"/>
  <c r="BR51" i="21"/>
  <c r="L45" i="21"/>
  <c r="BR50" i="21"/>
  <c r="BJ45" i="21"/>
  <c r="CJ45" i="21"/>
  <c r="CF49" i="21"/>
  <c r="BY49" i="21"/>
  <c r="BR49" i="21"/>
  <c r="BK49" i="21"/>
  <c r="AZ45" i="21"/>
  <c r="AP49" i="21"/>
  <c r="AI49" i="21"/>
  <c r="X45" i="21"/>
  <c r="J45" i="21"/>
  <c r="G49" i="21"/>
  <c r="BR48" i="21"/>
  <c r="BR47" i="21"/>
  <c r="BC45" i="21"/>
  <c r="AV45" i="21"/>
  <c r="AO45" i="21"/>
  <c r="AA45" i="21"/>
  <c r="T45" i="21"/>
  <c r="F45" i="21"/>
  <c r="BR46" i="21"/>
  <c r="AH45" i="21"/>
  <c r="AE45" i="21"/>
  <c r="CK45" i="21"/>
  <c r="BQ45" i="21"/>
  <c r="BP45" i="21"/>
  <c r="AS45" i="21"/>
  <c r="Q45" i="21"/>
  <c r="BR44" i="21"/>
  <c r="BK44" i="21"/>
  <c r="AP44" i="21"/>
  <c r="AI44" i="21"/>
  <c r="AB44" i="21"/>
  <c r="U44" i="21"/>
  <c r="N44" i="21"/>
  <c r="CN41" i="21"/>
  <c r="CF41" i="21"/>
  <c r="BY41" i="21"/>
  <c r="BR41" i="21"/>
  <c r="CN39" i="21"/>
  <c r="CF39" i="21"/>
  <c r="BY39" i="21"/>
  <c r="BR39" i="21"/>
  <c r="CN37" i="21"/>
  <c r="CF37" i="21"/>
  <c r="BY37" i="21"/>
  <c r="BR37" i="21"/>
  <c r="CN35" i="21"/>
  <c r="CF35" i="21"/>
  <c r="BY35" i="21"/>
  <c r="BR35" i="21"/>
  <c r="CN33" i="21"/>
  <c r="CF33" i="21"/>
  <c r="BY33" i="21"/>
  <c r="BR33" i="21"/>
  <c r="AT4" i="21"/>
  <c r="K4" i="21"/>
  <c r="CN31" i="21"/>
  <c r="CF31" i="21"/>
  <c r="BR31" i="21"/>
  <c r="CF30" i="21"/>
  <c r="BY30" i="21"/>
  <c r="U30" i="21"/>
  <c r="N30" i="21"/>
  <c r="G30" i="21"/>
  <c r="CN29" i="21"/>
  <c r="CF29" i="21"/>
  <c r="BR29" i="21"/>
  <c r="CN27" i="21"/>
  <c r="CF27" i="21"/>
  <c r="BR27" i="21"/>
  <c r="U26" i="21"/>
  <c r="BR25" i="21"/>
  <c r="BK25" i="21"/>
  <c r="BD25" i="21"/>
  <c r="AW25" i="21"/>
  <c r="AI25" i="21"/>
  <c r="AB25" i="21"/>
  <c r="U25" i="21"/>
  <c r="BR23" i="21"/>
  <c r="BK23" i="21"/>
  <c r="BD23" i="21"/>
  <c r="AP23" i="21"/>
  <c r="AI23" i="21"/>
  <c r="AB23" i="21"/>
  <c r="U23" i="21"/>
  <c r="N23" i="21"/>
  <c r="CF22" i="21"/>
  <c r="BY22" i="21"/>
  <c r="BR22" i="21"/>
  <c r="AW22" i="21"/>
  <c r="AP22" i="21"/>
  <c r="N22" i="21"/>
  <c r="G22" i="21"/>
  <c r="CN21" i="21"/>
  <c r="BY21" i="21"/>
  <c r="BR21" i="21"/>
  <c r="BD21" i="21"/>
  <c r="AP21" i="21"/>
  <c r="AI21" i="21"/>
  <c r="AB21" i="21"/>
  <c r="U21" i="21"/>
  <c r="N21" i="21"/>
  <c r="BR20" i="21"/>
  <c r="AW20" i="21"/>
  <c r="AP20" i="21"/>
  <c r="N20" i="21"/>
  <c r="G20" i="21"/>
  <c r="CN19" i="21"/>
  <c r="BR18" i="21"/>
  <c r="AW18" i="21"/>
  <c r="AP18" i="21"/>
  <c r="N18" i="21"/>
  <c r="G18" i="21"/>
  <c r="CN17" i="21"/>
  <c r="BR16" i="21"/>
  <c r="AW16" i="21"/>
  <c r="AP16" i="21"/>
  <c r="N16" i="21"/>
  <c r="G16" i="21"/>
  <c r="CN15" i="21"/>
  <c r="BY15" i="21"/>
  <c r="BK15" i="21"/>
  <c r="BD15" i="21"/>
  <c r="AP15" i="21"/>
  <c r="AI15" i="21"/>
  <c r="AB15" i="21"/>
  <c r="U15" i="21"/>
  <c r="N15" i="21"/>
  <c r="AP13" i="21"/>
  <c r="BR12" i="21"/>
  <c r="AW12" i="21"/>
  <c r="AP12" i="21"/>
  <c r="N12" i="21"/>
  <c r="G12" i="21"/>
  <c r="CN11" i="21"/>
  <c r="BY11" i="21"/>
  <c r="BR11" i="21"/>
  <c r="BR7" i="21"/>
  <c r="BK7" i="21"/>
  <c r="BD7" i="21"/>
  <c r="AP7" i="21"/>
  <c r="AI7" i="21"/>
  <c r="AB7" i="21"/>
  <c r="U7" i="21"/>
  <c r="N7" i="21"/>
  <c r="CF6" i="21"/>
  <c r="BY6" i="21"/>
  <c r="BR6" i="21"/>
  <c r="BQ4" i="21"/>
  <c r="BQ3" i="21" s="1"/>
  <c r="F14" i="22" s="1"/>
  <c r="DO5" i="21" l="1"/>
  <c r="DO4" i="21" s="1"/>
  <c r="DO3" i="21" s="1"/>
  <c r="DP5" i="21"/>
  <c r="DP4" i="21" s="1"/>
  <c r="DP3" i="21" s="1"/>
  <c r="DN5" i="21"/>
  <c r="DN4" i="21" s="1"/>
  <c r="DN3" i="21" s="1"/>
  <c r="DM5" i="21"/>
  <c r="DM4" i="21" s="1"/>
  <c r="DM3" i="21" s="1"/>
  <c r="CN5" i="21"/>
  <c r="AI5" i="21"/>
  <c r="U5" i="21"/>
  <c r="BR5" i="21"/>
  <c r="AW5" i="21"/>
  <c r="BK5" i="21"/>
  <c r="BY5" i="21"/>
  <c r="CF5" i="21"/>
  <c r="BW45" i="21"/>
  <c r="BW3" i="21" s="1"/>
  <c r="E15" i="22" s="1"/>
  <c r="AG45" i="21"/>
  <c r="G51" i="21"/>
  <c r="N51" i="21"/>
  <c r="U51" i="21"/>
  <c r="AI51" i="21"/>
  <c r="AP51" i="21"/>
  <c r="AW51" i="21"/>
  <c r="BD51" i="21"/>
  <c r="BK51" i="21"/>
  <c r="BV45" i="21"/>
  <c r="CM45" i="21"/>
  <c r="BO45" i="21"/>
  <c r="E45" i="21"/>
  <c r="Z45" i="21"/>
  <c r="AN45" i="21"/>
  <c r="BB45" i="21"/>
  <c r="BI45" i="21"/>
  <c r="CE45" i="21"/>
  <c r="G50" i="21"/>
  <c r="N50" i="21"/>
  <c r="U50" i="21"/>
  <c r="AB50" i="21"/>
  <c r="AI50" i="21"/>
  <c r="BK50" i="21"/>
  <c r="BY50" i="21"/>
  <c r="CB45" i="21"/>
  <c r="BN45" i="21"/>
  <c r="BU45" i="21"/>
  <c r="CC45" i="21"/>
  <c r="CL45" i="21"/>
  <c r="AL45" i="21"/>
  <c r="D45" i="21"/>
  <c r="K45" i="21"/>
  <c r="K3" i="21" s="1"/>
  <c r="D5" i="22" s="1"/>
  <c r="AF45" i="21"/>
  <c r="AT45" i="21"/>
  <c r="AT3" i="21" s="1"/>
  <c r="D11" i="22" s="1"/>
  <c r="BH45" i="21"/>
  <c r="R45" i="21"/>
  <c r="AM45" i="21"/>
  <c r="G48" i="21"/>
  <c r="N48" i="21"/>
  <c r="AI48" i="21"/>
  <c r="AP48" i="21"/>
  <c r="AW48" i="21"/>
  <c r="BK48" i="21"/>
  <c r="BY48" i="21"/>
  <c r="CF48" i="21"/>
  <c r="CN48" i="21"/>
  <c r="G47" i="21"/>
  <c r="N47" i="21"/>
  <c r="U47" i="21"/>
  <c r="AI47" i="21"/>
  <c r="AP47" i="21"/>
  <c r="AW47" i="21"/>
  <c r="BD47" i="21"/>
  <c r="BK47" i="21"/>
  <c r="BY42" i="21"/>
  <c r="N42" i="21"/>
  <c r="U42" i="21"/>
  <c r="AB42" i="21"/>
  <c r="AI42" i="21"/>
  <c r="AP42" i="21"/>
  <c r="BK42" i="21"/>
  <c r="BR42" i="21"/>
  <c r="N41" i="21"/>
  <c r="U41" i="21"/>
  <c r="AP41" i="21"/>
  <c r="AW41" i="21"/>
  <c r="BD41" i="21"/>
  <c r="BY40" i="21"/>
  <c r="N40" i="21"/>
  <c r="U40" i="21"/>
  <c r="AB40" i="21"/>
  <c r="AI40" i="21"/>
  <c r="AP40" i="21"/>
  <c r="BK40" i="21"/>
  <c r="BR40" i="21"/>
  <c r="N39" i="21"/>
  <c r="AP39" i="21"/>
  <c r="BD39" i="21"/>
  <c r="U39" i="21"/>
  <c r="AW39" i="21"/>
  <c r="BY38" i="21"/>
  <c r="N38" i="21"/>
  <c r="U38" i="21"/>
  <c r="AB38" i="21"/>
  <c r="AI38" i="21"/>
  <c r="AP38" i="21"/>
  <c r="BK38" i="21"/>
  <c r="BR38" i="21"/>
  <c r="G37" i="21"/>
  <c r="U37" i="21"/>
  <c r="AP37" i="21"/>
  <c r="AW37" i="21"/>
  <c r="N37" i="21"/>
  <c r="BD37" i="21"/>
  <c r="BY36" i="21"/>
  <c r="N36" i="21"/>
  <c r="U36" i="21"/>
  <c r="AB36" i="21"/>
  <c r="AI36" i="21"/>
  <c r="AP36" i="21"/>
  <c r="BK36" i="21"/>
  <c r="BR36" i="21"/>
  <c r="G35" i="21"/>
  <c r="N35" i="21"/>
  <c r="AP35" i="21"/>
  <c r="AW35" i="21"/>
  <c r="BD35" i="21"/>
  <c r="BY34" i="21"/>
  <c r="N34" i="21"/>
  <c r="U34" i="21"/>
  <c r="AB34" i="21"/>
  <c r="AI34" i="21"/>
  <c r="AP34" i="21"/>
  <c r="BK34" i="21"/>
  <c r="BR34" i="21"/>
  <c r="N33" i="21"/>
  <c r="AP33" i="21"/>
  <c r="AW33" i="21"/>
  <c r="BD33" i="21"/>
  <c r="G33" i="21"/>
  <c r="BY32" i="21"/>
  <c r="G32" i="21"/>
  <c r="N32" i="21"/>
  <c r="U32" i="21"/>
  <c r="AB32" i="21"/>
  <c r="AI32" i="21"/>
  <c r="AP32" i="21"/>
  <c r="BK32" i="21"/>
  <c r="BR32" i="21"/>
  <c r="U31" i="21"/>
  <c r="AB31" i="21"/>
  <c r="AI31" i="21"/>
  <c r="AW31" i="21"/>
  <c r="BD31" i="21"/>
  <c r="BK31" i="21"/>
  <c r="AP30" i="21"/>
  <c r="AW30" i="21"/>
  <c r="BY44" i="21"/>
  <c r="U29" i="21"/>
  <c r="AI29" i="21"/>
  <c r="AW29" i="21"/>
  <c r="BK29" i="21"/>
  <c r="AB29" i="21"/>
  <c r="BD29" i="21"/>
  <c r="BY28" i="21"/>
  <c r="CF28" i="21"/>
  <c r="G28" i="21"/>
  <c r="N28" i="21"/>
  <c r="U28" i="21"/>
  <c r="AP28" i="21"/>
  <c r="AW28" i="21"/>
  <c r="U27" i="21"/>
  <c r="AB27" i="21"/>
  <c r="AI27" i="21"/>
  <c r="AW27" i="21"/>
  <c r="BD27" i="21"/>
  <c r="BK27" i="21"/>
  <c r="AV4" i="21"/>
  <c r="AV3" i="21" s="1"/>
  <c r="F11" i="22" s="1"/>
  <c r="G26" i="21"/>
  <c r="N26" i="21"/>
  <c r="BY26" i="21"/>
  <c r="CF26" i="21"/>
  <c r="AP26" i="21"/>
  <c r="AW26" i="21"/>
  <c r="BG4" i="21"/>
  <c r="CF25" i="21"/>
  <c r="CN25" i="21"/>
  <c r="BY24" i="21"/>
  <c r="CF24" i="21"/>
  <c r="N24" i="21"/>
  <c r="U24" i="21"/>
  <c r="AB24" i="21"/>
  <c r="AI24" i="21"/>
  <c r="AP24" i="21"/>
  <c r="BY23" i="21"/>
  <c r="BK21" i="21"/>
  <c r="CD45" i="21"/>
  <c r="G52" i="21"/>
  <c r="N52" i="21"/>
  <c r="AI52" i="21"/>
  <c r="AP52" i="21"/>
  <c r="AW52" i="21"/>
  <c r="BK52" i="21"/>
  <c r="BY52" i="21"/>
  <c r="CF52" i="21"/>
  <c r="CN52" i="21"/>
  <c r="N46" i="21"/>
  <c r="U46" i="21"/>
  <c r="AB46" i="21"/>
  <c r="BY46" i="21"/>
  <c r="BR45" i="21"/>
  <c r="BX45" i="21"/>
  <c r="BY20" i="21"/>
  <c r="CF20" i="21"/>
  <c r="BY19" i="21"/>
  <c r="N19" i="21"/>
  <c r="AB19" i="21"/>
  <c r="AI19" i="21"/>
  <c r="AP19" i="21"/>
  <c r="BD19" i="21"/>
  <c r="BK19" i="21"/>
  <c r="BR19" i="21"/>
  <c r="U19" i="21"/>
  <c r="BY18" i="21"/>
  <c r="CF18" i="21"/>
  <c r="BY17" i="21"/>
  <c r="N17" i="21"/>
  <c r="U17" i="21"/>
  <c r="AB17" i="21"/>
  <c r="AI17" i="21"/>
  <c r="AP17" i="21"/>
  <c r="BD17" i="21"/>
  <c r="BK17" i="21"/>
  <c r="BR17" i="21"/>
  <c r="BY16" i="21"/>
  <c r="CF16" i="21"/>
  <c r="X4" i="21"/>
  <c r="X3" i="21" s="1"/>
  <c r="C8" i="22" s="1"/>
  <c r="BR15" i="21"/>
  <c r="CL4" i="21"/>
  <c r="N11" i="21"/>
  <c r="U11" i="21"/>
  <c r="AB11" i="21"/>
  <c r="AI11" i="21"/>
  <c r="AP11" i="21"/>
  <c r="BD11" i="21"/>
  <c r="BK11" i="21"/>
  <c r="BY12" i="21"/>
  <c r="CF12" i="21"/>
  <c r="N13" i="21"/>
  <c r="U13" i="21"/>
  <c r="AB13" i="21"/>
  <c r="AI13" i="21"/>
  <c r="BY13" i="21"/>
  <c r="CN13" i="21"/>
  <c r="BD13" i="21"/>
  <c r="BK13" i="21"/>
  <c r="BR13" i="21"/>
  <c r="CM4" i="21"/>
  <c r="BY9" i="21"/>
  <c r="CN9" i="21"/>
  <c r="AG4" i="21"/>
  <c r="N9" i="21"/>
  <c r="U9" i="21"/>
  <c r="AB9" i="21"/>
  <c r="AI9" i="21"/>
  <c r="AP9" i="21"/>
  <c r="BD9" i="21"/>
  <c r="BK9" i="21"/>
  <c r="BR9" i="21"/>
  <c r="L4" i="21"/>
  <c r="L3" i="21" s="1"/>
  <c r="E5" i="22" s="1"/>
  <c r="AU4" i="21"/>
  <c r="E4" i="21"/>
  <c r="S4" i="21"/>
  <c r="Z4" i="21"/>
  <c r="AN4" i="21"/>
  <c r="BB4" i="21"/>
  <c r="BI4" i="21"/>
  <c r="BP4" i="21"/>
  <c r="BP3" i="21" s="1"/>
  <c r="E14" i="22" s="1"/>
  <c r="BX4" i="21"/>
  <c r="CE4" i="21"/>
  <c r="BY14" i="21"/>
  <c r="CF14" i="21"/>
  <c r="G14" i="21"/>
  <c r="N14" i="21"/>
  <c r="AP14" i="21"/>
  <c r="AW14" i="21"/>
  <c r="BR14" i="21"/>
  <c r="D4" i="21"/>
  <c r="R4" i="21"/>
  <c r="AF4" i="21"/>
  <c r="AM4" i="21"/>
  <c r="BA4" i="21"/>
  <c r="BH4" i="21"/>
  <c r="BO4" i="21"/>
  <c r="CD4" i="21"/>
  <c r="BY8" i="21"/>
  <c r="CF8" i="21"/>
  <c r="G8" i="21"/>
  <c r="N8" i="21"/>
  <c r="AP8" i="21"/>
  <c r="AW8" i="21"/>
  <c r="BR8" i="21"/>
  <c r="Q4" i="21"/>
  <c r="Q3" i="21" s="1"/>
  <c r="C6" i="22" s="1"/>
  <c r="CK4" i="21"/>
  <c r="CK3" i="21" s="1"/>
  <c r="D17" i="22" s="1"/>
  <c r="C4" i="21"/>
  <c r="AZ4" i="21"/>
  <c r="AZ3" i="21" s="1"/>
  <c r="C12" i="22" s="1"/>
  <c r="CC4" i="21"/>
  <c r="BY7" i="21"/>
  <c r="CN7" i="21"/>
  <c r="M4" i="21"/>
  <c r="T4" i="21"/>
  <c r="T3" i="21" s="1"/>
  <c r="F6" i="22" s="1"/>
  <c r="AA4" i="21"/>
  <c r="AA3" i="21" s="1"/>
  <c r="F8" i="22" s="1"/>
  <c r="AO4" i="21"/>
  <c r="AO3" i="21" s="1"/>
  <c r="F10" i="22" s="1"/>
  <c r="BC4" i="21"/>
  <c r="BC3" i="21" s="1"/>
  <c r="F12" i="22" s="1"/>
  <c r="CJ4" i="21"/>
  <c r="CJ3" i="21" s="1"/>
  <c r="C17" i="22" s="1"/>
  <c r="N6" i="21"/>
  <c r="AI6" i="21"/>
  <c r="AW6" i="21"/>
  <c r="J4" i="21"/>
  <c r="J3" i="21" s="1"/>
  <c r="C5" i="22" s="1"/>
  <c r="BV4" i="21"/>
  <c r="F4" i="21"/>
  <c r="F3" i="21" s="1"/>
  <c r="F4" i="22" s="1"/>
  <c r="AH4" i="21"/>
  <c r="AH3" i="21" s="1"/>
  <c r="F9" i="22" s="1"/>
  <c r="G6" i="21"/>
  <c r="AB6" i="21"/>
  <c r="AP6" i="21"/>
  <c r="AE4" i="21"/>
  <c r="AE3" i="21" s="1"/>
  <c r="C9" i="22" s="1"/>
  <c r="AS4" i="21"/>
  <c r="AS3" i="21" s="1"/>
  <c r="C11" i="22" s="1"/>
  <c r="AL4" i="21"/>
  <c r="CB4" i="21"/>
  <c r="CB3" i="21" s="1"/>
  <c r="C16" i="22" s="1"/>
  <c r="G5" i="21"/>
  <c r="BD5" i="21"/>
  <c r="BJ4" i="21"/>
  <c r="BJ3" i="21" s="1"/>
  <c r="F13" i="22" s="1"/>
  <c r="BU4" i="21"/>
  <c r="AB5" i="21"/>
  <c r="U6" i="21"/>
  <c r="AW7" i="21"/>
  <c r="CF7" i="21"/>
  <c r="AW9" i="21"/>
  <c r="CF9" i="21"/>
  <c r="AW11" i="21"/>
  <c r="CF11" i="21"/>
  <c r="AW13" i="21"/>
  <c r="CF13" i="21"/>
  <c r="AW15" i="21"/>
  <c r="CF15" i="21"/>
  <c r="AW17" i="21"/>
  <c r="CF17" i="21"/>
  <c r="AW19" i="21"/>
  <c r="CF19" i="21"/>
  <c r="AW21" i="21"/>
  <c r="CF21" i="21"/>
  <c r="AW23" i="21"/>
  <c r="CF23" i="21"/>
  <c r="N5" i="21"/>
  <c r="U8" i="21"/>
  <c r="AB8" i="21"/>
  <c r="AI8" i="21"/>
  <c r="U12" i="21"/>
  <c r="AB12" i="21"/>
  <c r="AI12" i="21"/>
  <c r="U14" i="21"/>
  <c r="AB14" i="21"/>
  <c r="AI14" i="21"/>
  <c r="U16" i="21"/>
  <c r="AB16" i="21"/>
  <c r="AI16" i="21"/>
  <c r="U18" i="21"/>
  <c r="AB18" i="21"/>
  <c r="AI18" i="21"/>
  <c r="U20" i="21"/>
  <c r="AB20" i="21"/>
  <c r="AI20" i="21"/>
  <c r="U22" i="21"/>
  <c r="AB22" i="21"/>
  <c r="AI22" i="21"/>
  <c r="AW24" i="21"/>
  <c r="AP5" i="21"/>
  <c r="BN4" i="21"/>
  <c r="BD6" i="21"/>
  <c r="BK6" i="21"/>
  <c r="CN6" i="21"/>
  <c r="G7" i="21"/>
  <c r="BD8" i="21"/>
  <c r="BK8" i="21"/>
  <c r="CN8" i="21"/>
  <c r="G9" i="21"/>
  <c r="G11" i="21"/>
  <c r="BD12" i="21"/>
  <c r="BK12" i="21"/>
  <c r="CN12" i="21"/>
  <c r="G13" i="21"/>
  <c r="BD14" i="21"/>
  <c r="BK14" i="21"/>
  <c r="CN14" i="21"/>
  <c r="G15" i="21"/>
  <c r="BD16" i="21"/>
  <c r="BK16" i="21"/>
  <c r="CN16" i="21"/>
  <c r="G17" i="21"/>
  <c r="BD18" i="21"/>
  <c r="BK18" i="21"/>
  <c r="CN18" i="21"/>
  <c r="G19" i="21"/>
  <c r="BD20" i="21"/>
  <c r="BK20" i="21"/>
  <c r="CN20" i="21"/>
  <c r="G21" i="21"/>
  <c r="BD22" i="21"/>
  <c r="BK22" i="21"/>
  <c r="CN22" i="21"/>
  <c r="G23" i="21"/>
  <c r="AB26" i="21"/>
  <c r="AI26" i="21"/>
  <c r="AB28" i="21"/>
  <c r="AI28" i="21"/>
  <c r="AB30" i="21"/>
  <c r="AI30" i="21"/>
  <c r="CN23" i="21"/>
  <c r="G24" i="21"/>
  <c r="BD24" i="21"/>
  <c r="BK24" i="21"/>
  <c r="BR24" i="21"/>
  <c r="CN24" i="21"/>
  <c r="G25" i="21"/>
  <c r="N25" i="21"/>
  <c r="BD26" i="21"/>
  <c r="BK26" i="21"/>
  <c r="BR26" i="21"/>
  <c r="CN26" i="21"/>
  <c r="G27" i="21"/>
  <c r="N27" i="21"/>
  <c r="BD28" i="21"/>
  <c r="BK28" i="21"/>
  <c r="BR28" i="21"/>
  <c r="CN28" i="21"/>
  <c r="G29" i="21"/>
  <c r="N29" i="21"/>
  <c r="BD30" i="21"/>
  <c r="BK30" i="21"/>
  <c r="BR30" i="21"/>
  <c r="CN30" i="21"/>
  <c r="G31" i="21"/>
  <c r="N31" i="21"/>
  <c r="AP25" i="21"/>
  <c r="BY25" i="21"/>
  <c r="AP27" i="21"/>
  <c r="BY27" i="21"/>
  <c r="AP29" i="21"/>
  <c r="BY29" i="21"/>
  <c r="AP31" i="21"/>
  <c r="BY31" i="21"/>
  <c r="AI46" i="21"/>
  <c r="AW32" i="21"/>
  <c r="BD32" i="21"/>
  <c r="CF32" i="21"/>
  <c r="CN32" i="21"/>
  <c r="AW34" i="21"/>
  <c r="BD34" i="21"/>
  <c r="CF34" i="21"/>
  <c r="CN34" i="21"/>
  <c r="AW36" i="21"/>
  <c r="BD36" i="21"/>
  <c r="CF36" i="21"/>
  <c r="CN36" i="21"/>
  <c r="AW38" i="21"/>
  <c r="BD38" i="21"/>
  <c r="CF38" i="21"/>
  <c r="CN38" i="21"/>
  <c r="G39" i="21"/>
  <c r="AW40" i="21"/>
  <c r="BD40" i="21"/>
  <c r="CF40" i="21"/>
  <c r="CN40" i="21"/>
  <c r="G41" i="21"/>
  <c r="AW42" i="21"/>
  <c r="BD42" i="21"/>
  <c r="CF42" i="21"/>
  <c r="CN42" i="21"/>
  <c r="AW44" i="21"/>
  <c r="BD44" i="21"/>
  <c r="CF44" i="21"/>
  <c r="CN44" i="21"/>
  <c r="Y45" i="21"/>
  <c r="Y3" i="21" s="1"/>
  <c r="D8" i="22" s="1"/>
  <c r="AP46" i="21"/>
  <c r="AW46" i="21"/>
  <c r="BD46" i="21"/>
  <c r="BG45" i="21"/>
  <c r="BK46" i="21"/>
  <c r="BY47" i="21"/>
  <c r="CF47" i="21"/>
  <c r="CN47" i="21"/>
  <c r="N49" i="21"/>
  <c r="U49" i="21"/>
  <c r="AB49" i="21"/>
  <c r="AP50" i="21"/>
  <c r="AW50" i="21"/>
  <c r="BD50" i="21"/>
  <c r="BY51" i="21"/>
  <c r="CF51" i="21"/>
  <c r="CN51" i="21"/>
  <c r="U33" i="21"/>
  <c r="AB33" i="21"/>
  <c r="AI33" i="21"/>
  <c r="U35" i="21"/>
  <c r="AB35" i="21"/>
  <c r="AI35" i="21"/>
  <c r="AB37" i="21"/>
  <c r="AI37" i="21"/>
  <c r="AB39" i="21"/>
  <c r="AI39" i="21"/>
  <c r="AB41" i="21"/>
  <c r="AI41" i="21"/>
  <c r="S45" i="21"/>
  <c r="BA45" i="21"/>
  <c r="CF46" i="21"/>
  <c r="CN46" i="21"/>
  <c r="U48" i="21"/>
  <c r="AB48" i="21"/>
  <c r="AW49" i="21"/>
  <c r="BD49" i="21"/>
  <c r="CF50" i="21"/>
  <c r="CN50" i="21"/>
  <c r="U52" i="21"/>
  <c r="AB52" i="21"/>
  <c r="BK33" i="21"/>
  <c r="G34" i="21"/>
  <c r="BK35" i="21"/>
  <c r="G36" i="21"/>
  <c r="BK37" i="21"/>
  <c r="G38" i="21"/>
  <c r="BK39" i="21"/>
  <c r="G40" i="21"/>
  <c r="BK41" i="21"/>
  <c r="G42" i="21"/>
  <c r="G44" i="21"/>
  <c r="C45" i="21"/>
  <c r="G46" i="21"/>
  <c r="M45" i="21"/>
  <c r="AU45" i="21"/>
  <c r="AB47" i="21"/>
  <c r="BD48" i="21"/>
  <c r="CN49" i="21"/>
  <c r="AB51" i="21"/>
  <c r="BD52" i="21"/>
  <c r="CE3" i="21" l="1"/>
  <c r="F16" i="22" s="1"/>
  <c r="BV3" i="21"/>
  <c r="D15" i="22" s="1"/>
  <c r="AG3" i="21"/>
  <c r="E9" i="22" s="1"/>
  <c r="DQ16" i="21"/>
  <c r="DQ19" i="21"/>
  <c r="DQ15" i="21"/>
  <c r="DQ11" i="21"/>
  <c r="DQ42" i="21"/>
  <c r="DQ38" i="21"/>
  <c r="DQ34" i="21"/>
  <c r="DQ23" i="21"/>
  <c r="DQ9" i="21"/>
  <c r="DQ7" i="21"/>
  <c r="DQ22" i="21"/>
  <c r="DQ49" i="21"/>
  <c r="DQ30" i="21"/>
  <c r="DQ18" i="21"/>
  <c r="DQ41" i="21"/>
  <c r="DQ20" i="21"/>
  <c r="DQ12" i="21"/>
  <c r="DQ5" i="21"/>
  <c r="DQ8" i="21"/>
  <c r="DQ52" i="21"/>
  <c r="DQ32" i="21"/>
  <c r="DQ48" i="21"/>
  <c r="DQ50" i="21"/>
  <c r="DQ31" i="21"/>
  <c r="DQ27" i="21"/>
  <c r="DQ46" i="21"/>
  <c r="DQ39" i="21"/>
  <c r="DQ37" i="21"/>
  <c r="DQ51" i="21"/>
  <c r="DQ40" i="21"/>
  <c r="DQ36" i="21"/>
  <c r="DQ29" i="21"/>
  <c r="DQ25" i="21"/>
  <c r="DQ33" i="21"/>
  <c r="DQ44" i="21"/>
  <c r="DQ24" i="21"/>
  <c r="DQ21" i="21"/>
  <c r="DQ17" i="21"/>
  <c r="DQ13" i="21"/>
  <c r="DQ6" i="21"/>
  <c r="DQ14" i="21"/>
  <c r="DQ26" i="21"/>
  <c r="DQ28" i="21"/>
  <c r="DQ35" i="21"/>
  <c r="DQ47" i="21"/>
  <c r="BO3" i="21"/>
  <c r="D14" i="22" s="1"/>
  <c r="BY45" i="21"/>
  <c r="AM3" i="21"/>
  <c r="D10" i="22" s="1"/>
  <c r="CL3" i="21"/>
  <c r="E17" i="22" s="1"/>
  <c r="AF3" i="21"/>
  <c r="D9" i="22" s="1"/>
  <c r="Z3" i="21"/>
  <c r="E8" i="22" s="1"/>
  <c r="AN3" i="21"/>
  <c r="E10" i="22" s="1"/>
  <c r="CM3" i="21"/>
  <c r="F17" i="22" s="1"/>
  <c r="BU3" i="21"/>
  <c r="C15" i="22" s="1"/>
  <c r="BH3" i="21"/>
  <c r="D13" i="22" s="1"/>
  <c r="R3" i="21"/>
  <c r="D6" i="22" s="1"/>
  <c r="BI3" i="21"/>
  <c r="E13" i="22" s="1"/>
  <c r="CF45" i="21"/>
  <c r="AL3" i="21"/>
  <c r="C10" i="22" s="1"/>
  <c r="D3" i="21"/>
  <c r="D4" i="22" s="1"/>
  <c r="BB3" i="21"/>
  <c r="E12" i="22" s="1"/>
  <c r="E3" i="21"/>
  <c r="E4" i="22" s="1"/>
  <c r="CD3" i="21"/>
  <c r="E16" i="22" s="1"/>
  <c r="CC3" i="21"/>
  <c r="D16" i="22" s="1"/>
  <c r="BN3" i="21"/>
  <c r="C14" i="22" s="1"/>
  <c r="BK45" i="21"/>
  <c r="AI45" i="21"/>
  <c r="BG3" i="21"/>
  <c r="C13" i="22" s="1"/>
  <c r="N45" i="21"/>
  <c r="G45" i="21"/>
  <c r="AW45" i="21"/>
  <c r="AB45" i="21"/>
  <c r="BX3" i="21"/>
  <c r="F15" i="22" s="1"/>
  <c r="U45" i="21"/>
  <c r="AU3" i="21"/>
  <c r="E11" i="22" s="1"/>
  <c r="BA3" i="21"/>
  <c r="D12" i="22" s="1"/>
  <c r="BY4" i="21"/>
  <c r="M3" i="21"/>
  <c r="F5" i="22" s="1"/>
  <c r="AB4" i="21"/>
  <c r="S3" i="21"/>
  <c r="E6" i="22" s="1"/>
  <c r="CF4" i="21"/>
  <c r="G4" i="21"/>
  <c r="G3" i="21" s="1"/>
  <c r="G4" i="22" s="1"/>
  <c r="BD4" i="21"/>
  <c r="BR4" i="21"/>
  <c r="BR3" i="21" s="1"/>
  <c r="G14" i="22" s="1"/>
  <c r="BK4" i="21"/>
  <c r="U4" i="21"/>
  <c r="U3" i="21" s="1"/>
  <c r="G6" i="22" s="1"/>
  <c r="C3" i="21"/>
  <c r="C4" i="22" s="1"/>
  <c r="AW4" i="21"/>
  <c r="CN4" i="21"/>
  <c r="AI4" i="21"/>
  <c r="AP45" i="21"/>
  <c r="N4" i="21"/>
  <c r="CN45" i="21"/>
  <c r="BD45" i="21"/>
  <c r="AP4" i="21"/>
  <c r="BY3" i="21" l="1"/>
  <c r="G15" i="22" s="1"/>
  <c r="DQ4" i="21"/>
  <c r="DQ45" i="21"/>
  <c r="F21" i="22"/>
  <c r="E21" i="22"/>
  <c r="D21" i="22"/>
  <c r="C21" i="22"/>
  <c r="CF3" i="21"/>
  <c r="G16" i="22" s="1"/>
  <c r="AW3" i="21"/>
  <c r="G11" i="22" s="1"/>
  <c r="BK3" i="21"/>
  <c r="G13" i="22" s="1"/>
  <c r="AI3" i="21"/>
  <c r="G9" i="22" s="1"/>
  <c r="N3" i="21"/>
  <c r="G5" i="22" s="1"/>
  <c r="AB3" i="21"/>
  <c r="G8" i="22" s="1"/>
  <c r="AP3" i="21"/>
  <c r="G10" i="22" s="1"/>
  <c r="BD3" i="21"/>
  <c r="G12" i="22" s="1"/>
  <c r="CN3" i="21"/>
  <c r="G17" i="22" s="1"/>
  <c r="DQ3" i="21" l="1"/>
  <c r="G21" i="22"/>
  <c r="A4" i="1" l="1"/>
  <c r="B25" i="1"/>
  <c r="F22" i="1"/>
  <c r="D25" i="1"/>
  <c r="F21" i="1"/>
  <c r="C22" i="1"/>
  <c r="F25" i="1"/>
  <c r="E25" i="1"/>
  <c r="C23" i="1"/>
  <c r="C21" i="1"/>
  <c r="F23" i="1"/>
  <c r="C25" i="1"/>
  <c r="F23" i="19" l="1"/>
  <c r="F22" i="19"/>
  <c r="F21" i="19"/>
  <c r="F14" i="3"/>
  <c r="C11" i="1"/>
  <c r="B11" i="1"/>
  <c r="C7" i="1"/>
  <c r="D7" i="1"/>
  <c r="D11" i="1"/>
  <c r="E18" i="1"/>
  <c r="F7" i="1"/>
  <c r="B7" i="1"/>
  <c r="E7" i="1"/>
  <c r="F11" i="1"/>
  <c r="E11" i="1"/>
  <c r="C21" i="19" l="1"/>
  <c r="C22" i="19"/>
  <c r="C23" i="19"/>
  <c r="C17" i="3"/>
  <c r="F17" i="3"/>
  <c r="E11" i="19"/>
  <c r="B11" i="19"/>
  <c r="F11" i="19"/>
  <c r="D11" i="19"/>
  <c r="E18" i="19"/>
  <c r="C11" i="19"/>
  <c r="D7" i="19"/>
  <c r="E7" i="19"/>
  <c r="F7" i="19"/>
  <c r="C7" i="19"/>
  <c r="B7" i="19"/>
  <c r="E14" i="3"/>
  <c r="E24" i="1"/>
  <c r="B24" i="1"/>
  <c r="D20" i="1"/>
  <c r="D18" i="1"/>
  <c r="E16" i="3" l="1"/>
  <c r="B24" i="19"/>
  <c r="E24" i="19"/>
  <c r="F5" i="3"/>
  <c r="D16" i="3"/>
  <c r="F15" i="3"/>
  <c r="F4" i="3"/>
  <c r="E13" i="3"/>
  <c r="E17" i="3"/>
  <c r="D13" i="3"/>
  <c r="E6" i="3"/>
  <c r="F6" i="3"/>
  <c r="E12" i="3"/>
  <c r="D10" i="3"/>
  <c r="D5" i="3"/>
  <c r="F12" i="3"/>
  <c r="D4" i="3"/>
  <c r="D8" i="3"/>
  <c r="C8" i="3"/>
  <c r="F9" i="3"/>
  <c r="D6" i="3"/>
  <c r="F8" i="3"/>
  <c r="C16" i="3"/>
  <c r="C14" i="3"/>
  <c r="C15" i="3"/>
  <c r="F16" i="3"/>
  <c r="E10" i="3"/>
  <c r="E4" i="3"/>
  <c r="C4" i="3"/>
  <c r="F11" i="3"/>
  <c r="E8" i="3"/>
  <c r="D14" i="3"/>
  <c r="E5" i="3"/>
  <c r="C10" i="3"/>
  <c r="C11" i="3"/>
  <c r="E15" i="3"/>
  <c r="C6" i="3"/>
  <c r="C13" i="3"/>
  <c r="D20" i="19"/>
  <c r="E11" i="3"/>
  <c r="C5" i="3"/>
  <c r="F13" i="3"/>
  <c r="E9" i="3"/>
  <c r="F10" i="3"/>
  <c r="D17" i="3"/>
  <c r="C12" i="3"/>
  <c r="D11" i="3"/>
  <c r="D15" i="3"/>
  <c r="D9" i="3"/>
  <c r="D12" i="3"/>
  <c r="D18" i="19"/>
  <c r="C9" i="3"/>
  <c r="C10" i="1"/>
  <c r="C12" i="1"/>
  <c r="D15" i="1"/>
  <c r="D19" i="1"/>
  <c r="E12" i="1"/>
  <c r="B18" i="1"/>
  <c r="E10" i="1"/>
  <c r="E17" i="1"/>
  <c r="E13" i="1"/>
  <c r="C19" i="1"/>
  <c r="C24" i="1"/>
  <c r="B20" i="1"/>
  <c r="E19" i="1"/>
  <c r="C13" i="1"/>
  <c r="B9" i="1"/>
  <c r="B13" i="1"/>
  <c r="C17" i="1"/>
  <c r="B8" i="1"/>
  <c r="E14" i="1"/>
  <c r="D12" i="1"/>
  <c r="D9" i="1"/>
  <c r="C16" i="1"/>
  <c r="E15" i="1"/>
  <c r="B15" i="1"/>
  <c r="C9" i="1"/>
  <c r="C18" i="1"/>
  <c r="D24" i="1"/>
  <c r="B16" i="1"/>
  <c r="E9" i="1"/>
  <c r="E16" i="1"/>
  <c r="D10" i="1"/>
  <c r="C20" i="1"/>
  <c r="B14" i="1"/>
  <c r="B17" i="1"/>
  <c r="D16" i="1"/>
  <c r="D17" i="1"/>
  <c r="B10" i="1"/>
  <c r="D13" i="1"/>
  <c r="C14" i="1"/>
  <c r="E20" i="1"/>
  <c r="E8" i="1"/>
  <c r="D8" i="1"/>
  <c r="C8" i="1"/>
  <c r="C15" i="1"/>
  <c r="B12" i="1"/>
  <c r="D14" i="1"/>
  <c r="B19" i="1"/>
  <c r="C24" i="19" l="1"/>
  <c r="D24" i="19"/>
  <c r="E9" i="19"/>
  <c r="E8" i="19"/>
  <c r="E19" i="19"/>
  <c r="C20" i="19"/>
  <c r="C17" i="19"/>
  <c r="D17" i="19"/>
  <c r="D10" i="19"/>
  <c r="E10" i="19"/>
  <c r="D16" i="19"/>
  <c r="C14" i="19"/>
  <c r="C8" i="19"/>
  <c r="E16" i="19"/>
  <c r="C12" i="19"/>
  <c r="C9" i="19"/>
  <c r="B12" i="19"/>
  <c r="E20" i="19"/>
  <c r="E12" i="19"/>
  <c r="B19" i="19"/>
  <c r="C10" i="19"/>
  <c r="B20" i="19"/>
  <c r="B18" i="19"/>
  <c r="E13" i="19"/>
  <c r="G15" i="3"/>
  <c r="E18" i="3"/>
  <c r="E15" i="19"/>
  <c r="D9" i="19"/>
  <c r="B8" i="19"/>
  <c r="D19" i="19"/>
  <c r="C18" i="19"/>
  <c r="D8" i="19"/>
  <c r="B14" i="19"/>
  <c r="B15" i="19"/>
  <c r="D12" i="19"/>
  <c r="D14" i="19"/>
  <c r="G9" i="3"/>
  <c r="B17" i="19"/>
  <c r="B10" i="19"/>
  <c r="G8" i="3"/>
  <c r="G12" i="3"/>
  <c r="G11" i="3"/>
  <c r="C13" i="19"/>
  <c r="E14" i="19"/>
  <c r="B9" i="19"/>
  <c r="C16" i="19"/>
  <c r="C19" i="19"/>
  <c r="B16" i="19"/>
  <c r="D15" i="19"/>
  <c r="D13" i="19"/>
  <c r="C15" i="19"/>
  <c r="E17" i="19"/>
  <c r="G5" i="3"/>
  <c r="D18" i="3"/>
  <c r="G16" i="3"/>
  <c r="F18" i="3"/>
  <c r="G14" i="3"/>
  <c r="G13" i="3"/>
  <c r="G17" i="3"/>
  <c r="G10" i="3"/>
  <c r="B13" i="19"/>
  <c r="C18" i="3"/>
  <c r="G6" i="3"/>
  <c r="G4" i="3"/>
  <c r="F16" i="1"/>
  <c r="F20" i="1"/>
  <c r="F8" i="1"/>
  <c r="F24" i="1"/>
  <c r="F17" i="1"/>
  <c r="F10" i="1"/>
  <c r="F15" i="1"/>
  <c r="F9" i="1"/>
  <c r="F19" i="1"/>
  <c r="F12" i="1"/>
  <c r="F14" i="1"/>
  <c r="F13" i="1"/>
  <c r="F18" i="1"/>
  <c r="F24" i="19" l="1"/>
  <c r="F19" i="19"/>
  <c r="D25" i="19"/>
  <c r="F13" i="19"/>
  <c r="F15" i="19"/>
  <c r="F16" i="19"/>
  <c r="F12" i="19"/>
  <c r="F9" i="19"/>
  <c r="F14" i="19"/>
  <c r="E25" i="19"/>
  <c r="F18" i="19"/>
  <c r="F20" i="19"/>
  <c r="F17" i="19"/>
  <c r="C25" i="19"/>
  <c r="F8" i="19"/>
  <c r="B25" i="19"/>
  <c r="F10" i="19"/>
  <c r="G18" i="3"/>
  <c r="F25" i="19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ppendix05" type="1" refreshedVersion="4" background="1" saveData="1">
    <dbPr connection="DSN=TableReturns;DBQ=Y:\FSRDall\AFP\FRD\017 Annual Statistics Returns\003 Data\0001 Databases\00001 Returns\TablesAnnualReturns.mdb;DefaultDir=Y:\FSRDall\AFP\FRD\017 Annual Statistics Returns\003 Data\0001 Databases\00001 Returns;DriverId=25;FIL=MS Access;MaxBufferSize=2048;PageTimeout=5;UID=admin;" command="SELECT OB_Appendix05_Leavers_Reasons.`Reasons for leaving`, OB_Appendix05_Leavers_Reasons.Wholetime, OB_Appendix05_Leavers_Reasons.`Retained Duty System`, OB_Appendix05_Leavers_Reasons.`Fire Control`, OB_Appendix05_Leavers_Reasons.`Support Staff`_x000d__x000a_FROM OB_Appendix05_Leavers_Reasons OB_Appendix05_Leavers_Reasons"/>
  </connection>
  <connection id="2" xr16:uid="{00000000-0015-0000-FFFF-FFFF01000000}" name="Appendix051" type="1" refreshedVersion="4" background="1" saveData="1">
    <dbPr connection="DSN=TableReturns;DBQ=Y:\FSRDall\AFP\FRD\017 Annual Statistics Returns\003 Data\0001 Databases\00001 Returns\TablesAnnualReturns.mdb;DefaultDir=Y:\FSRDall\AFP\FRD\017 Annual Statistics Returns\003 Data\0001 Databases\00001 Returns;DriverId=25;FIL=MS Access;MaxBufferSize=2048;PageTimeout=5;UID=admin;" command="SELECT OB_Appendix05_Leavers_Reasons.`Reasons for leaving`, OB_Appendix05_Leavers_Reasons.Wholetime, OB_Appendix05_Leavers_Reasons.`Retained Duty System`, OB_Appendix05_Leavers_Reasons.`Fire Control`, OB_Appendix05_Leavers_Reasons.`Support Staff`_x000d__x000a_FROM OB_Appendix05_Leavers_Reasons OB_Appendix05_Leavers_Reasons"/>
  </connection>
  <connection id="3" xr16:uid="{00000000-0015-0000-FFFF-FFFF02000000}" name="Appendix0511" type="1" refreshedVersion="4" background="1" saveData="1">
    <dbPr connection="DSN=TableReturns;DBQ=Y:\FSRDall\AFP\FRD\017 Annual Statistics Returns\003 Data\0001 Databases\00001 Returns\TablesAnnualReturns.mdb;DefaultDir=Y:\FSRDall\AFP\FRD\017 Annual Statistics Returns\003 Data\0001 Databases\00001 Returns;DriverId=25;FIL=MS Access;MaxBufferSize=2048;PageTimeout=5;UID=admin;" command="SELECT OB_Appendix05_Leavers_Reasons.`Reasons for leaving`, OB_Appendix05_Leavers_Reasons.Wholetime, OB_Appendix05_Leavers_Reasons.`Retained Duty System`, OB_Appendix05_Leavers_Reasons.`Fire Control`, OB_Appendix05_Leavers_Reasons.`Support Staff`_x000d__x000a_FROM OB_Appendix05_Leavers_Reasons OB_Appendix05_Leavers_Reasons"/>
  </connection>
  <connection id="4" xr16:uid="{00000000-0015-0000-FFFF-FFFF03000000}" name="Appendix05111" type="1" refreshedVersion="4" background="1" saveData="1">
    <dbPr connection="DSN=TableReturns;DBQ=Y:\FSRDall\AFP\FRD\017 Annual Statistics Returns\003 Data\0001 Databases\00001 Returns\TablesAnnualReturns.mdb;DefaultDir=Y:\FSRDall\AFP\FRD\017 Annual Statistics Returns\003 Data\0001 Databases\00001 Returns;DriverId=25;FIL=MS Access;MaxBufferSize=2048;PageTimeout=5;UID=admin;" command="SELECT OB_Appendix05_Leavers_Reasons.`Reasons for leaving`, OB_Appendix05_Leavers_Reasons.Wholetime, OB_Appendix05_Leavers_Reasons.`Retained Duty System`, OB_Appendix05_Leavers_Reasons.`Fire Control`, OB_Appendix05_Leavers_Reasons.`Support Staff`_x000d__x000a_FROM OB_Appendix05_Leavers_Reasons OB_Appendix05_Leavers_Reasons"/>
  </connection>
  <connection id="5" xr16:uid="{00000000-0015-0000-FFFF-FFFF04000000}" name="Appendix052" type="1" refreshedVersion="4" background="1" saveData="1">
    <dbPr connection="DSN=TableReturns;DBQ=Y:\FSRDall\AFP\FRD\017 Annual Statistics Returns\003 Data\0001 Databases\00001 Returns\TablesAnnualReturns.mdb;DefaultDir=Y:\FSRDall\AFP\FRD\017 Annual Statistics Returns\003 Data\0001 Databases\00001 Returns;DriverId=25;FIL=MS Access;MaxBufferSize=2048;PageTimeout=5;UID=admin;" command="SELECT OB_Appendix05_Leavers_Reasons.`Reasons for leaving`, OB_Appendix05_Leavers_Reasons.Wholetime, OB_Appendix05_Leavers_Reasons.`Retained Duty System`, OB_Appendix05_Leavers_Reasons.`Fire Control`, OB_Appendix05_Leavers_Reasons.`Support Staff`_x000d__x000a_FROM OB_Appendix05_Leavers_Reasons OB_Appendix05_Leavers_Reasons"/>
  </connection>
  <connection id="6" xr16:uid="{00000000-0015-0000-FFFF-FFFF05000000}" name="Connection" type="1" refreshedVersion="2" background="1" saveData="1">
    <dbPr connection="DSN=MS Access Database;DBQ=Y:\FSRDall\AFP\FRD\017 Annual Statistics Returns\003 Data\0001 Databases\00001 Returns\TablesAnnualReturns.mdb;DefaultDir=Y:\FSRDall\AFP\FRD\017 Annual Statistics Returns\003 Data\0001 Databases\00001 Returns;DriverId=25;FIL=MS Access;MaxBufferSize=2048;PageTimeout=5;" command="SELECT OB_Appendix05_Leavers_Reasons.`Reasons for leaving`, OB_Appendix05_Leavers_Reasons.Wholetime, OB_Appendix05_Leavers_Reasons.`Retained Duty System`, OB_Appendix05_Leavers_Reasons.`Fire Control`, OB_Appendix05_Leavers_Reasons.`Support Staff`_x000d__x000a_FROM OB_Appendix05_Leavers_Reasons OB_Appendix05_Leavers_Reasons"/>
  </connection>
  <connection id="7" xr16:uid="{00000000-0015-0000-FFFF-FFFF06000000}" name="Connection1" type="1" refreshedVersion="2" background="1" saveData="1">
    <dbPr connection="DSN=MS Access Database;DBQ=Y:\FSRDall\AFP\FRD\017 Annual Statistics Returns\003 Data\0001 Databases\00001 Returns\TablesAnnualReturns.mdb;DefaultDir=Y:\FSRDall\AFP\FRD\017 Annual Statistics Returns\003 Data\0001 Databases\00001 Returns;DriverId=25;FIL=MS Access;MaxBufferSize=2048;PageTimeout=5;" command="SELECT OB_Appendix05_Leavers_Reasons.`Reasons for leaving`, OB_Appendix05_Leavers_Reasons.Wholetime, OB_Appendix05_Leavers_Reasons.`Retained Duty System`, OB_Appendix05_Leavers_Reasons.`Fire Control`, OB_Appendix05_Leavers_Reasons.`Support Staff`_x000d__x000a_FROM OB_Appendix05_Leavers_Reasons OB_Appendix05_Leavers_Reasons"/>
  </connection>
  <connection id="8" xr16:uid="{00000000-0015-0000-FFFF-FFFF07000000}" name="Connection2" type="1" refreshedVersion="2" background="1" saveData="1">
    <dbPr connection="DSN=MS Access Database;DBQ=Y:\FSRDall\AFP\FRD\017 Annual Statistics Returns\003 Data\0001 Databases\00001 Returns\TablesAnnualReturns.mdb;DefaultDir=Y:\FSRDall\AFP\FRD\017 Annual Statistics Returns\003 Data\0001 Databases\00001 Returns;DriverId=25;FIL=MS Access;MaxBufferSize=2048;PageTimeout=5;" command="SELECT OB_Appendix05_Leavers_Reasons.`Reasons for leaving`, OB_Appendix05_Leavers_Reasons.Wholetime, OB_Appendix05_Leavers_Reasons.`Retained Duty System`, OB_Appendix05_Leavers_Reasons.`Fire Control`, OB_Appendix05_Leavers_Reasons.`Support Staff`_x000d__x000a_FROM OB_Appendix05_Leavers_Reasons OB_Appendix05_Leavers_Reasons"/>
  </connection>
</connections>
</file>

<file path=xl/sharedStrings.xml><?xml version="1.0" encoding="utf-8"?>
<sst xmlns="http://schemas.openxmlformats.org/spreadsheetml/2006/main" count="2945" uniqueCount="148">
  <si>
    <t>England</t>
  </si>
  <si>
    <t>Wholetime</t>
  </si>
  <si>
    <t>Retained Duty System</t>
  </si>
  <si>
    <t>Fire Control</t>
  </si>
  <si>
    <t>Support Staff</t>
  </si>
  <si>
    <t>Total</t>
  </si>
  <si>
    <t>The full set of fire statistics releases, tables and guidance can be found on our landing page, here-</t>
  </si>
  <si>
    <t>https://www.gov.uk/government/collections/fire-statistics</t>
  </si>
  <si>
    <t>Source: Home Office Operational Statistics Data Collection, figures supplied by fire and rescue authorities.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</si>
  <si>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</si>
  <si>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</si>
  <si>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</si>
  <si>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</si>
  <si>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</si>
  <si>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</si>
  <si>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</si>
  <si>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</si>
  <si>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</si>
  <si>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</si>
  <si>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Dorset</t>
  </si>
  <si>
    <t>Durham</t>
  </si>
  <si>
    <t>East Sussex</t>
  </si>
  <si>
    <t>Essex</t>
  </si>
  <si>
    <t>Gloucestershire</t>
  </si>
  <si>
    <t>Greater London</t>
  </si>
  <si>
    <t>Greater Manchester</t>
  </si>
  <si>
    <t>Hampshire</t>
  </si>
  <si>
    <t>Hertfordshire</t>
  </si>
  <si>
    <t>Humberside</t>
  </si>
  <si>
    <t>Isles of Scilly</t>
  </si>
  <si>
    <t>Kent</t>
  </si>
  <si>
    <t>Lancashire</t>
  </si>
  <si>
    <t>Leicestershire</t>
  </si>
  <si>
    <t>Lincolnshire</t>
  </si>
  <si>
    <t>Merseyside</t>
  </si>
  <si>
    <t>Norfolk</t>
  </si>
  <si>
    <t>North West Fire Control</t>
  </si>
  <si>
    <t>North Yorkshire</t>
  </si>
  <si>
    <t>Northamptonshire</t>
  </si>
  <si>
    <t>Northumberland</t>
  </si>
  <si>
    <t>Nottinghamshire</t>
  </si>
  <si>
    <t>Oxfordshire</t>
  </si>
  <si>
    <t>Shropshire</t>
  </si>
  <si>
    <t>South Yorkshire</t>
  </si>
  <si>
    <t>Staffordshire</t>
  </si>
  <si>
    <t>Suffolk</t>
  </si>
  <si>
    <t>Surrey</t>
  </si>
  <si>
    <t>Warwickshire</t>
  </si>
  <si>
    <t>West Midlands</t>
  </si>
  <si>
    <t>West Sussex</t>
  </si>
  <si>
    <t>West Yorkshire</t>
  </si>
  <si>
    <t>Wiltshire</t>
  </si>
  <si>
    <t>2015-16</t>
  </si>
  <si>
    <t>Retained duty system</t>
  </si>
  <si>
    <t>Fire control</t>
  </si>
  <si>
    <t>Support</t>
  </si>
  <si>
    <t>Non-Metropolitan</t>
  </si>
  <si>
    <t>Devon &amp; Somerset</t>
  </si>
  <si>
    <t>Hereford &amp; Worcester</t>
  </si>
  <si>
    <t>Isle of Wight</t>
  </si>
  <si>
    <t>Metropolitan</t>
  </si>
  <si>
    <t>Tyne &amp; Wear</t>
  </si>
  <si>
    <t>Source:  DCLG Annual Returns</t>
  </si>
  <si>
    <t>Select a year from the drop-down list in the orange box below:</t>
  </si>
  <si>
    <t>2014-15</t>
  </si>
  <si>
    <t>..</t>
  </si>
  <si>
    <t>2010-11</t>
  </si>
  <si>
    <t>2011-12</t>
  </si>
  <si>
    <t>2012-13</t>
  </si>
  <si>
    <t>2013-14</t>
  </si>
  <si>
    <t>2009-10</t>
  </si>
  <si>
    <t>1 Includes re-employment as support staff by the same FRA</t>
  </si>
  <si>
    <t>The statistics in this table are Official Statistics.</t>
  </si>
  <si>
    <t>Appendix 5. Personnel leaving the Fire and Rescue Service in England by duty system and reason at 31 March 2013</t>
  </si>
  <si>
    <t>Reasons for leaving</t>
  </si>
  <si>
    <t>Dismissal on disciplinary grounds</t>
  </si>
  <si>
    <t>Medical discharge</t>
  </si>
  <si>
    <t>Resignation due to harassment or discrimination</t>
  </si>
  <si>
    <t>Poor performance/efficiency</t>
  </si>
  <si>
    <t>Compulsory redundancy</t>
  </si>
  <si>
    <t>Voluntary redundancy</t>
  </si>
  <si>
    <t>Early retirement</t>
  </si>
  <si>
    <t>Normal retirement</t>
  </si>
  <si>
    <t>Re-employment by another Fire and Rescue Service</t>
  </si>
  <si>
    <t>Re-employment as support personnel within the same Fire and Rescue Service</t>
  </si>
  <si>
    <t>Resignation to take other employment outside the Fire and Rescue Service</t>
  </si>
  <si>
    <t>Deceased</t>
  </si>
  <si>
    <t>Other reasons</t>
  </si>
  <si>
    <t xml:space="preserve">1. Other reasons include end of fixed term contract, personal/work commitments, moving from area and resignations where re-employment status is not known </t>
  </si>
  <si>
    <t>Appendix 5. Personnel leaving the Fire and Rescue Service in England by duty system and reason at 31 March 2015</t>
  </si>
  <si>
    <t>Dismissal on disciplinary or poor performance grounds/efficiency</t>
  </si>
  <si>
    <t>Failure to maintain fitness</t>
  </si>
  <si>
    <r>
      <t>Other reasons</t>
    </r>
    <r>
      <rPr>
        <vertAlign val="superscript"/>
        <sz val="11"/>
        <rFont val="Arial"/>
        <family val="2"/>
      </rPr>
      <t>1</t>
    </r>
  </si>
  <si>
    <t xml:space="preserve">1. Other reasons include end of fixed term contract, personal/work commitments and moving from area </t>
  </si>
  <si>
    <t xml:space="preserve">Appendix 5. Personnel leaving the Fire and Rescue Service in England by duty system and reason at 31 March 2014 </t>
  </si>
  <si>
    <t>Appendix 5. Personnel leaving the Fire and Rescue Service in England by duty system and reason during 2011-12</t>
  </si>
  <si>
    <t xml:space="preserve">Appendix 5. Personnel leaving the Fire and Rescue Service in England by duty system and reason at 31 March 2011 </t>
  </si>
  <si>
    <t xml:space="preserve">1. Other reasons include end of fixed term contract, personal/work commitments and moving form area </t>
  </si>
  <si>
    <t>Dismissal on disciplinary or poor performance grounds/efficiency (11)</t>
  </si>
  <si>
    <t>Medical discharge (12)</t>
  </si>
  <si>
    <t>Resignation due to harassment or discrimination (13)</t>
  </si>
  <si>
    <t>Failure to maintain fitness (14)</t>
  </si>
  <si>
    <t>Compulsory redundancy (15)</t>
  </si>
  <si>
    <t>Voluntary redundancy (16)</t>
  </si>
  <si>
    <t>Early retirement (17)</t>
  </si>
  <si>
    <t>Normal retirement (18)</t>
  </si>
  <si>
    <t>Re-employment by another Fire and Rescue Service (19/20)</t>
  </si>
  <si>
    <t>Re-employment as support personnel within the same Fire and Rescue Service (20)</t>
  </si>
  <si>
    <t>Resignation to take other employment outside the Fire and Rescue Service (21/19)</t>
  </si>
  <si>
    <t>Deceased (22/21)</t>
  </si>
  <si>
    <t>Other reasons (23/22)</t>
  </si>
  <si>
    <t>.. Data not collected</t>
  </si>
  <si>
    <t>Reason</t>
  </si>
  <si>
    <r>
      <t>FIRE STATISTICS TABLE 1111: Staff leaving fire authorities, by reason and by role</t>
    </r>
    <r>
      <rPr>
        <b/>
        <vertAlign val="superscript"/>
        <sz val="11"/>
        <color rgb="FFFFFFFF"/>
        <rFont val="Arial Black"/>
        <family val="2"/>
      </rPr>
      <t>1</t>
    </r>
    <r>
      <rPr>
        <b/>
        <sz val="11"/>
        <color rgb="FFFFFFFF"/>
        <rFont val="Arial Black"/>
        <family val="2"/>
      </rPr>
      <t>, England</t>
    </r>
  </si>
  <si>
    <t>Other reasons (23/26/23/22)</t>
  </si>
  <si>
    <t>Moving Out of Area (-/23/-/-)</t>
  </si>
  <si>
    <t>Issues with primary employment</t>
  </si>
  <si>
    <t>Issues with primary employment (-/24/-/-)</t>
  </si>
  <si>
    <t>Dissatisfaction with the number of incidents attended</t>
  </si>
  <si>
    <t>Dissatisfaction with the number of incidents attended (-/25/-/-)</t>
  </si>
  <si>
    <t>Moving Out of Area</t>
  </si>
  <si>
    <t>2016-17</t>
  </si>
  <si>
    <t>TOTAL</t>
  </si>
  <si>
    <t>Updated alongside Fire and rescue workforce and pensions statistics</t>
  </si>
  <si>
    <t>Medical discharge (Ill health retirement)</t>
  </si>
  <si>
    <t>Dismissal on disciplinary or poor performance grounds/efficiency (8)</t>
  </si>
  <si>
    <t>Medical discharge (9)</t>
  </si>
  <si>
    <t>Resignation due to harassment or discrimination (10)</t>
  </si>
  <si>
    <t>Failure to maintain fitness (11)</t>
  </si>
  <si>
    <t>Compulsory redundancy (12)</t>
  </si>
  <si>
    <t>Voluntary redundancy (13)</t>
  </si>
  <si>
    <t>Early retirement (14)</t>
  </si>
  <si>
    <t>Normal retirement (15)</t>
  </si>
  <si>
    <t>Re-employment by another Fire and Rescue Service (16)</t>
  </si>
  <si>
    <t>Re-employment as support personnel within the same Fire and Rescue Service (17)</t>
  </si>
  <si>
    <t>Resignation to take other employment outside the Fire and Rescue Service (18/17)</t>
  </si>
  <si>
    <t>Deceased (19/18)</t>
  </si>
  <si>
    <t>Other reasons (20/23/20/19)</t>
  </si>
  <si>
    <t>Moving Out of Area (-/20/-/-)</t>
  </si>
  <si>
    <t>Issues with primary employment (-/21/-/-)</t>
  </si>
  <si>
    <t>Dissatisfaction with the number of incidents attended (-/22/-/-)</t>
  </si>
  <si>
    <t>2017-18</t>
  </si>
  <si>
    <t>Contact: FireStatistics@homeoffice.gov.uk</t>
  </si>
  <si>
    <t>Next Update: Autumn 2019</t>
  </si>
  <si>
    <t xml:space="preserve"> </t>
  </si>
  <si>
    <r>
      <t>On-call firefighters</t>
    </r>
    <r>
      <rPr>
        <vertAlign val="superscript"/>
        <sz val="11"/>
        <color theme="1"/>
        <rFont val="Calibri"/>
        <family val="2"/>
        <scheme val="minor"/>
      </rPr>
      <t>2</t>
    </r>
  </si>
  <si>
    <t>2 Also known as Retained Duty System (RDS) firefighters</t>
  </si>
  <si>
    <t>Wholetime firefighters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</si>
</sst>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_ ;\-#,##0\ "/>
    <numFmt numFmtId="166" formatCode="#,##0.000_ ;\-#,##0.000\ "/>
    <numFmt numFmtId="167" formatCode="0.0%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0"/>
      <name val="MS Sans Serif"/>
      <family val="2"/>
    </font>
    <font>
      <b/>
      <sz val="14"/>
      <color indexed="4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MS Sans Serif"/>
    </font>
    <font>
      <sz val="12"/>
      <name val="Arial"/>
      <family val="2"/>
    </font>
    <font>
      <b/>
      <vertAlign val="superscript"/>
      <sz val="11"/>
      <color rgb="FFFFFFFF"/>
      <name val="Arial Black"/>
      <family val="2"/>
    </font>
    <font>
      <vertAlign val="superscript"/>
      <sz val="11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vertAlign val="superscript"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indexed="1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2" fillId="0" borderId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3">
    <xf numFmtId="0" fontId="0" fillId="0" borderId="0" xfId="0"/>
    <xf numFmtId="0" fontId="2" fillId="3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/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right" vertical="center" wrapText="1"/>
    </xf>
    <xf numFmtId="1" fontId="0" fillId="4" borderId="0" xfId="0" applyNumberFormat="1" applyFill="1"/>
    <xf numFmtId="164" fontId="0" fillId="5" borderId="0" xfId="0" applyNumberFormat="1" applyFill="1"/>
    <xf numFmtId="1" fontId="0" fillId="5" borderId="0" xfId="0" applyNumberFormat="1" applyFill="1"/>
    <xf numFmtId="3" fontId="1" fillId="5" borderId="0" xfId="0" applyNumberFormat="1" applyFont="1" applyFill="1" applyBorder="1" applyAlignment="1">
      <alignment horizontal="right"/>
    </xf>
    <xf numFmtId="0" fontId="0" fillId="4" borderId="0" xfId="0" applyFill="1" applyAlignment="1">
      <alignment horizontal="left"/>
    </xf>
    <xf numFmtId="0" fontId="4" fillId="4" borderId="0" xfId="0" applyFont="1" applyFill="1"/>
    <xf numFmtId="0" fontId="0" fillId="4" borderId="0" xfId="0" applyFill="1" applyAlignment="1">
      <alignment horizontal="left" wrapText="1"/>
    </xf>
    <xf numFmtId="0" fontId="5" fillId="4" borderId="0" xfId="2" applyFont="1" applyFill="1"/>
    <xf numFmtId="0" fontId="0" fillId="4" borderId="0" xfId="0" applyFill="1" applyAlignment="1">
      <alignment horizontal="right"/>
    </xf>
    <xf numFmtId="0" fontId="8" fillId="0" borderId="0" xfId="3" applyFont="1" applyBorder="1" applyAlignment="1">
      <alignment vertical="center"/>
    </xf>
    <xf numFmtId="0" fontId="8" fillId="0" borderId="6" xfId="3" applyFont="1" applyBorder="1" applyAlignment="1">
      <alignment horizontal="right" vertical="center" wrapText="1"/>
    </xf>
    <xf numFmtId="0" fontId="9" fillId="0" borderId="6" xfId="3" applyFont="1" applyBorder="1" applyAlignment="1">
      <alignment horizontal="right" vertical="center" wrapText="1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horizontal="right" vertical="center" wrapText="1"/>
    </xf>
    <xf numFmtId="3" fontId="8" fillId="0" borderId="0" xfId="3" applyNumberFormat="1" applyFont="1" applyBorder="1" applyAlignment="1">
      <alignment vertical="center"/>
    </xf>
    <xf numFmtId="0" fontId="8" fillId="0" borderId="0" xfId="3" applyFont="1" applyAlignment="1">
      <alignment vertical="center"/>
    </xf>
    <xf numFmtId="3" fontId="9" fillId="0" borderId="0" xfId="3" applyNumberFormat="1" applyFont="1" applyBorder="1" applyAlignment="1">
      <alignment horizontal="right" vertical="center"/>
    </xf>
    <xf numFmtId="0" fontId="10" fillId="0" borderId="0" xfId="3" applyFont="1" applyAlignment="1">
      <alignment vertical="center"/>
    </xf>
    <xf numFmtId="0" fontId="10" fillId="0" borderId="0" xfId="3" applyFont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1" fillId="0" borderId="0" xfId="3" applyFont="1" applyBorder="1" applyAlignment="1">
      <alignment vertical="center"/>
    </xf>
    <xf numFmtId="0" fontId="12" fillId="0" borderId="6" xfId="3" applyFont="1" applyBorder="1" applyAlignment="1">
      <alignment vertical="center"/>
    </xf>
    <xf numFmtId="0" fontId="12" fillId="0" borderId="0" xfId="3" applyFont="1" applyBorder="1" applyAlignment="1">
      <alignment vertical="center"/>
    </xf>
    <xf numFmtId="165" fontId="10" fillId="0" borderId="0" xfId="3" applyNumberFormat="1" applyFont="1" applyBorder="1" applyAlignment="1">
      <alignment vertical="center"/>
    </xf>
    <xf numFmtId="0" fontId="13" fillId="0" borderId="0" xfId="3" applyFont="1" applyBorder="1" applyAlignment="1">
      <alignment vertical="center"/>
    </xf>
    <xf numFmtId="49" fontId="10" fillId="0" borderId="0" xfId="4" applyNumberFormat="1" applyFont="1" applyBorder="1" applyAlignment="1">
      <alignment vertical="center"/>
    </xf>
    <xf numFmtId="165" fontId="13" fillId="0" borderId="0" xfId="3" applyNumberFormat="1" applyFont="1" applyBorder="1" applyAlignment="1">
      <alignment vertical="center"/>
    </xf>
    <xf numFmtId="166" fontId="13" fillId="0" borderId="0" xfId="3" applyNumberFormat="1" applyFont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4" fillId="4" borderId="0" xfId="1" applyFont="1" applyFill="1" applyAlignment="1">
      <alignment vertical="center"/>
    </xf>
    <xf numFmtId="0" fontId="3" fillId="5" borderId="0" xfId="1" applyFill="1"/>
    <xf numFmtId="0" fontId="9" fillId="0" borderId="4" xfId="5" applyFont="1" applyBorder="1" applyAlignment="1">
      <alignment horizontal="right" vertical="center" wrapText="1"/>
    </xf>
    <xf numFmtId="3" fontId="8" fillId="0" borderId="0" xfId="3" applyNumberFormat="1" applyFont="1" applyBorder="1" applyAlignment="1">
      <alignment horizontal="right" vertical="center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left" wrapText="1"/>
    </xf>
    <xf numFmtId="0" fontId="0" fillId="4" borderId="1" xfId="0" applyFill="1" applyBorder="1" applyAlignment="1">
      <alignment horizontal="center"/>
    </xf>
    <xf numFmtId="3" fontId="8" fillId="0" borderId="0" xfId="5" applyNumberFormat="1" applyFont="1" applyBorder="1" applyAlignment="1">
      <alignment vertical="center"/>
    </xf>
    <xf numFmtId="3" fontId="8" fillId="0" borderId="0" xfId="4" applyNumberFormat="1" applyFont="1" applyFill="1" applyBorder="1" applyAlignment="1">
      <alignment vertical="center"/>
    </xf>
    <xf numFmtId="0" fontId="15" fillId="0" borderId="0" xfId="5" applyFont="1" applyFill="1" applyBorder="1" applyAlignment="1">
      <alignment vertical="center"/>
    </xf>
    <xf numFmtId="0" fontId="10" fillId="0" borderId="0" xfId="7" applyFont="1" applyBorder="1" applyAlignment="1">
      <alignment vertical="center"/>
    </xf>
    <xf numFmtId="0" fontId="10" fillId="0" borderId="0" xfId="7" applyFont="1" applyAlignment="1">
      <alignment vertical="center"/>
    </xf>
    <xf numFmtId="0" fontId="9" fillId="0" borderId="4" xfId="5" applyFont="1" applyBorder="1" applyAlignment="1">
      <alignment vertical="center" wrapText="1"/>
    </xf>
    <xf numFmtId="0" fontId="9" fillId="0" borderId="4" xfId="7" applyFont="1" applyBorder="1" applyAlignment="1">
      <alignment horizontal="right" vertical="center" wrapText="1"/>
    </xf>
    <xf numFmtId="3" fontId="9" fillId="0" borderId="0" xfId="7" applyNumberFormat="1" applyFont="1" applyBorder="1" applyAlignment="1">
      <alignment vertical="center"/>
    </xf>
    <xf numFmtId="167" fontId="10" fillId="0" borderId="0" xfId="7" applyNumberFormat="1" applyFont="1" applyAlignment="1">
      <alignment vertical="center"/>
    </xf>
    <xf numFmtId="3" fontId="8" fillId="0" borderId="0" xfId="5" applyNumberFormat="1" applyFont="1" applyAlignment="1">
      <alignment vertical="center"/>
    </xf>
    <xf numFmtId="3" fontId="8" fillId="0" borderId="6" xfId="5" applyNumberFormat="1" applyFont="1" applyBorder="1" applyAlignment="1">
      <alignment vertical="center"/>
    </xf>
    <xf numFmtId="0" fontId="9" fillId="0" borderId="4" xfId="7" applyFont="1" applyBorder="1" applyAlignment="1">
      <alignment vertical="center"/>
    </xf>
    <xf numFmtId="3" fontId="9" fillId="0" borderId="4" xfId="7" applyNumberFormat="1" applyFont="1" applyBorder="1" applyAlignment="1">
      <alignment vertical="center"/>
    </xf>
    <xf numFmtId="0" fontId="9" fillId="0" borderId="0" xfId="7" applyFont="1" applyBorder="1" applyAlignment="1">
      <alignment vertical="center"/>
    </xf>
    <xf numFmtId="3" fontId="11" fillId="0" borderId="0" xfId="7" applyNumberFormat="1" applyFont="1" applyBorder="1" applyAlignment="1">
      <alignment vertical="center"/>
    </xf>
    <xf numFmtId="0" fontId="12" fillId="0" borderId="0" xfId="8" applyFont="1" applyFill="1" applyBorder="1" applyAlignment="1"/>
    <xf numFmtId="0" fontId="9" fillId="0" borderId="4" xfId="3" applyFont="1" applyBorder="1" applyAlignment="1">
      <alignment vertical="center" wrapText="1"/>
    </xf>
    <xf numFmtId="0" fontId="9" fillId="0" borderId="4" xfId="3" applyFont="1" applyBorder="1" applyAlignment="1">
      <alignment horizontal="right" vertical="center" wrapText="1"/>
    </xf>
    <xf numFmtId="3" fontId="10" fillId="0" borderId="0" xfId="7" applyNumberFormat="1" applyFont="1" applyAlignment="1">
      <alignment vertical="center"/>
    </xf>
    <xf numFmtId="167" fontId="10" fillId="0" borderId="0" xfId="9" applyNumberFormat="1" applyFont="1" applyAlignment="1">
      <alignment vertical="center"/>
    </xf>
    <xf numFmtId="9" fontId="10" fillId="0" borderId="0" xfId="9" applyFont="1" applyAlignment="1">
      <alignment vertical="center"/>
    </xf>
    <xf numFmtId="3" fontId="8" fillId="0" borderId="0" xfId="3" applyNumberFormat="1" applyFont="1" applyAlignment="1">
      <alignment vertical="center"/>
    </xf>
    <xf numFmtId="3" fontId="8" fillId="0" borderId="6" xfId="3" applyNumberFormat="1" applyFont="1" applyBorder="1" applyAlignment="1">
      <alignment vertical="center"/>
    </xf>
    <xf numFmtId="0" fontId="0" fillId="4" borderId="2" xfId="0" applyFont="1" applyFill="1" applyBorder="1"/>
    <xf numFmtId="0" fontId="0" fillId="4" borderId="0" xfId="0" applyFont="1" applyFill="1" applyBorder="1"/>
    <xf numFmtId="3" fontId="1" fillId="5" borderId="2" xfId="0" applyNumberFormat="1" applyFont="1" applyFill="1" applyBorder="1" applyAlignment="1">
      <alignment horizontal="right"/>
    </xf>
    <xf numFmtId="0" fontId="0" fillId="5" borderId="0" xfId="0" applyFill="1" applyBorder="1"/>
    <xf numFmtId="0" fontId="0" fillId="4" borderId="0" xfId="0" applyFill="1" applyBorder="1"/>
    <xf numFmtId="3" fontId="0" fillId="4" borderId="0" xfId="0" applyNumberFormat="1" applyFill="1" applyBorder="1"/>
    <xf numFmtId="0" fontId="9" fillId="0" borderId="0" xfId="3" applyFont="1" applyBorder="1" applyAlignment="1">
      <alignment vertical="center" wrapText="1"/>
    </xf>
    <xf numFmtId="0" fontId="9" fillId="0" borderId="0" xfId="3" applyFont="1" applyBorder="1" applyAlignment="1">
      <alignment horizontal="right" vertical="center" wrapText="1"/>
    </xf>
    <xf numFmtId="3" fontId="1" fillId="4" borderId="1" xfId="0" applyNumberFormat="1" applyFont="1" applyFill="1" applyBorder="1"/>
    <xf numFmtId="3" fontId="1" fillId="5" borderId="1" xfId="0" applyNumberFormat="1" applyFont="1" applyFill="1" applyBorder="1" applyAlignment="1">
      <alignment horizontal="right"/>
    </xf>
    <xf numFmtId="3" fontId="8" fillId="0" borderId="0" xfId="5" applyNumberFormat="1" applyFont="1" applyBorder="1" applyAlignment="1">
      <alignment horizontal="right" vertical="center"/>
    </xf>
    <xf numFmtId="3" fontId="9" fillId="0" borderId="0" xfId="7" applyNumberFormat="1" applyFont="1" applyBorder="1" applyAlignment="1">
      <alignment horizontal="right" vertical="center"/>
    </xf>
    <xf numFmtId="3" fontId="8" fillId="0" borderId="0" xfId="7" applyNumberFormat="1" applyFont="1" applyBorder="1" applyAlignment="1">
      <alignment vertical="center"/>
    </xf>
    <xf numFmtId="3" fontId="0" fillId="5" borderId="2" xfId="0" applyNumberFormat="1" applyFont="1" applyFill="1" applyBorder="1" applyAlignment="1">
      <alignment horizontal="right"/>
    </xf>
    <xf numFmtId="3" fontId="0" fillId="5" borderId="0" xfId="0" applyNumberFormat="1" applyFont="1" applyFill="1" applyBorder="1" applyAlignment="1">
      <alignment horizontal="right"/>
    </xf>
    <xf numFmtId="9" fontId="0" fillId="4" borderId="0" xfId="10" applyFont="1" applyFill="1"/>
    <xf numFmtId="0" fontId="10" fillId="0" borderId="8" xfId="0" applyFont="1" applyFill="1" applyBorder="1" applyAlignment="1" applyProtection="1">
      <alignment horizontal="left" vertical="center" wrapText="1"/>
    </xf>
    <xf numFmtId="3" fontId="8" fillId="9" borderId="0" xfId="3" applyNumberFormat="1" applyFont="1" applyFill="1" applyBorder="1" applyAlignment="1">
      <alignment vertical="center"/>
    </xf>
    <xf numFmtId="3" fontId="8" fillId="9" borderId="0" xfId="3" applyNumberFormat="1" applyFont="1" applyFill="1" applyAlignment="1">
      <alignment vertical="center"/>
    </xf>
    <xf numFmtId="3" fontId="8" fillId="11" borderId="0" xfId="3" applyNumberFormat="1" applyFont="1" applyFill="1" applyAlignment="1">
      <alignment vertical="center"/>
    </xf>
    <xf numFmtId="3" fontId="8" fillId="10" borderId="0" xfId="3" applyNumberFormat="1" applyFont="1" applyFill="1" applyBorder="1" applyAlignment="1">
      <alignment vertical="center"/>
    </xf>
    <xf numFmtId="3" fontId="8" fillId="11" borderId="0" xfId="3" applyNumberFormat="1" applyFont="1" applyFill="1" applyBorder="1" applyAlignment="1">
      <alignment vertical="center"/>
    </xf>
    <xf numFmtId="167" fontId="0" fillId="5" borderId="0" xfId="10" applyNumberFormat="1" applyFont="1" applyFill="1"/>
    <xf numFmtId="3" fontId="10" fillId="0" borderId="0" xfId="3" applyNumberFormat="1" applyFont="1" applyBorder="1" applyAlignment="1">
      <alignment vertical="center"/>
    </xf>
    <xf numFmtId="0" fontId="10" fillId="0" borderId="0" xfId="7" applyFont="1" applyFill="1" applyBorder="1" applyAlignment="1">
      <alignment vertical="center"/>
    </xf>
    <xf numFmtId="0" fontId="10" fillId="0" borderId="0" xfId="7" applyFont="1" applyFill="1" applyAlignment="1">
      <alignment vertical="center"/>
    </xf>
    <xf numFmtId="0" fontId="9" fillId="0" borderId="4" xfId="3" applyFont="1" applyFill="1" applyBorder="1" applyAlignment="1">
      <alignment vertical="center" wrapText="1"/>
    </xf>
    <xf numFmtId="0" fontId="9" fillId="0" borderId="4" xfId="3" applyFont="1" applyFill="1" applyBorder="1" applyAlignment="1">
      <alignment horizontal="right" vertical="center" wrapText="1"/>
    </xf>
    <xf numFmtId="0" fontId="9" fillId="0" borderId="4" xfId="7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vertical="center" wrapText="1"/>
    </xf>
    <xf numFmtId="3" fontId="8" fillId="0" borderId="0" xfId="3" applyNumberFormat="1" applyFont="1" applyFill="1" applyBorder="1" applyAlignment="1">
      <alignment vertical="center"/>
    </xf>
    <xf numFmtId="3" fontId="10" fillId="0" borderId="0" xfId="7" applyNumberFormat="1" applyFont="1" applyFill="1" applyAlignment="1">
      <alignment vertical="center"/>
    </xf>
    <xf numFmtId="167" fontId="10" fillId="0" borderId="0" xfId="9" applyNumberFormat="1" applyFont="1" applyFill="1" applyAlignment="1">
      <alignment vertical="center"/>
    </xf>
    <xf numFmtId="9" fontId="10" fillId="0" borderId="0" xfId="9" applyFont="1" applyFill="1" applyAlignment="1">
      <alignment vertical="center"/>
    </xf>
    <xf numFmtId="3" fontId="8" fillId="0" borderId="0" xfId="3" applyNumberFormat="1" applyFont="1" applyFill="1" applyAlignment="1">
      <alignment vertical="center"/>
    </xf>
    <xf numFmtId="3" fontId="8" fillId="0" borderId="0" xfId="7" applyNumberFormat="1" applyFont="1" applyFill="1" applyBorder="1" applyAlignment="1">
      <alignment vertical="center"/>
    </xf>
    <xf numFmtId="3" fontId="8" fillId="0" borderId="6" xfId="3" applyNumberFormat="1" applyFont="1" applyFill="1" applyBorder="1" applyAlignment="1">
      <alignment vertical="center"/>
    </xf>
    <xf numFmtId="0" fontId="9" fillId="0" borderId="4" xfId="7" applyFont="1" applyFill="1" applyBorder="1" applyAlignment="1">
      <alignment vertical="center"/>
    </xf>
    <xf numFmtId="3" fontId="9" fillId="0" borderId="4" xfId="7" applyNumberFormat="1" applyFont="1" applyFill="1" applyBorder="1" applyAlignment="1">
      <alignment vertical="center"/>
    </xf>
    <xf numFmtId="0" fontId="9" fillId="0" borderId="0" xfId="7" applyFont="1" applyFill="1" applyBorder="1" applyAlignment="1">
      <alignment vertical="center"/>
    </xf>
    <xf numFmtId="3" fontId="9" fillId="0" borderId="0" xfId="7" applyNumberFormat="1" applyFont="1" applyFill="1" applyBorder="1" applyAlignment="1">
      <alignment vertical="center"/>
    </xf>
    <xf numFmtId="3" fontId="11" fillId="0" borderId="0" xfId="7" applyNumberFormat="1" applyFont="1" applyFill="1" applyBorder="1" applyAlignment="1">
      <alignment vertical="center"/>
    </xf>
    <xf numFmtId="49" fontId="10" fillId="0" borderId="0" xfId="4" applyNumberFormat="1" applyFont="1" applyFill="1" applyBorder="1" applyAlignment="1">
      <alignment vertical="center"/>
    </xf>
    <xf numFmtId="3" fontId="22" fillId="0" borderId="0" xfId="3" applyNumberFormat="1" applyFont="1" applyBorder="1" applyAlignment="1">
      <alignment vertical="center"/>
    </xf>
    <xf numFmtId="167" fontId="0" fillId="4" borderId="0" xfId="10" applyNumberFormat="1" applyFont="1" applyFill="1"/>
    <xf numFmtId="0" fontId="5" fillId="4" borderId="0" xfId="2" applyFill="1"/>
    <xf numFmtId="0" fontId="5" fillId="5" borderId="0" xfId="2" applyFill="1" applyAlignment="1">
      <alignment horizontal="right"/>
    </xf>
    <xf numFmtId="0" fontId="0" fillId="5" borderId="0" xfId="0" applyFill="1" applyAlignment="1">
      <alignment horizontal="right"/>
    </xf>
    <xf numFmtId="0" fontId="7" fillId="7" borderId="0" xfId="6" applyFont="1" applyFill="1" applyBorder="1" applyAlignment="1">
      <alignment vertical="center" wrapText="1"/>
    </xf>
    <xf numFmtId="0" fontId="7" fillId="7" borderId="6" xfId="6" applyFont="1" applyFill="1" applyBorder="1" applyAlignment="1">
      <alignment horizontal="left" vertical="center" wrapText="1"/>
    </xf>
    <xf numFmtId="0" fontId="7" fillId="7" borderId="3" xfId="6" applyFont="1" applyFill="1" applyBorder="1" applyAlignment="1">
      <alignment vertical="center" wrapText="1"/>
    </xf>
    <xf numFmtId="0" fontId="7" fillId="7" borderId="4" xfId="6" applyFont="1" applyFill="1" applyBorder="1" applyAlignment="1">
      <alignment vertical="center" wrapText="1"/>
    </xf>
    <xf numFmtId="0" fontId="7" fillId="7" borderId="5" xfId="6" applyFont="1" applyFill="1" applyBorder="1" applyAlignment="1">
      <alignment vertical="center" wrapText="1"/>
    </xf>
    <xf numFmtId="0" fontId="18" fillId="8" borderId="7" xfId="3" applyFont="1" applyFill="1" applyBorder="1" applyAlignment="1">
      <alignment horizontal="center" vertical="center"/>
    </xf>
    <xf numFmtId="0" fontId="20" fillId="12" borderId="7" xfId="3" applyFont="1" applyFill="1" applyBorder="1" applyAlignment="1">
      <alignment horizontal="center" vertical="center"/>
    </xf>
    <xf numFmtId="0" fontId="21" fillId="0" borderId="3" xfId="6" applyFont="1" applyFill="1" applyBorder="1" applyAlignment="1">
      <alignment vertical="center" wrapText="1"/>
    </xf>
    <xf numFmtId="0" fontId="21" fillId="0" borderId="4" xfId="6" applyFont="1" applyFill="1" applyBorder="1" applyAlignment="1">
      <alignment vertical="center" wrapText="1"/>
    </xf>
    <xf numFmtId="0" fontId="21" fillId="0" borderId="5" xfId="6" applyFont="1" applyFill="1" applyBorder="1" applyAlignment="1">
      <alignment vertical="center" wrapText="1"/>
    </xf>
    <xf numFmtId="0" fontId="2" fillId="2" borderId="0" xfId="0" applyFont="1" applyFill="1" applyAlignment="1">
      <alignment horizontal="left" wrapText="1"/>
    </xf>
    <xf numFmtId="0" fontId="4" fillId="6" borderId="0" xfId="1" applyFont="1" applyFill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horizontal="left" wrapText="1"/>
    </xf>
  </cellXfs>
  <cellStyles count="11">
    <cellStyle name="Hyperlink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3" xfId="5" xr:uid="{00000000-0005-0000-0000-000004000000}"/>
    <cellStyle name="Normal_5 Leavers by reason" xfId="8" xr:uid="{00000000-0005-0000-0000-000005000000}"/>
    <cellStyle name="Normal_Book1" xfId="4" xr:uid="{00000000-0005-0000-0000-000006000000}"/>
    <cellStyle name="Normal_Ethnicity of applicants" xfId="6" xr:uid="{00000000-0005-0000-0000-000007000000}"/>
    <cellStyle name="Normal_Tables 0506 bulletin" xfId="7" xr:uid="{00000000-0005-0000-0000-000008000000}"/>
    <cellStyle name="Percent" xfId="10" builtinId="5"/>
    <cellStyle name="Percent 2" xfId="9" xr:uid="{00000000-0005-0000-0000-00000A000000}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8F23B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connectionId="8" xr16:uid="{00000000-0016-0000-0000-000000000000}" autoFormatId="16" applyNumberFormats="0" applyBorderFormats="0" applyFontFormats="1" applyPatternFormats="1" applyAlignmentFormats="0" applyWidthHeightFormats="0">
  <queryTableRefresh nextId="6">
    <queryTableFields count="5">
      <queryTableField id="1" name="Reasons for leaving"/>
      <queryTableField id="2" name="Wholetime"/>
      <queryTableField id="3" name="Retained Duty System"/>
      <queryTableField id="4" name="Fire Control"/>
      <queryTableField id="5" name="Support Staff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connectionId="6" xr16:uid="{00000000-0016-0000-0100-000001000000}" autoFormatId="16" applyNumberFormats="0" applyBorderFormats="0" applyFontFormats="1" applyPatternFormats="1" applyAlignmentFormats="0" applyWidthHeightFormats="0">
  <queryTableRefresh nextId="6">
    <queryTableFields count="1">
      <queryTableField id="1" name="Reasons for leaving"/>
    </queryTableFields>
    <queryTableDeletedFields count="4">
      <deletedField name="Wholetime"/>
      <deletedField name="Retained Duty System"/>
      <deletedField name="Fire Control"/>
      <deletedField name="Support Staff"/>
    </queryTableDeleted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connectionId="7" xr16:uid="{00000000-0016-0000-0200-000002000000}" autoFormatId="16" applyNumberFormats="0" applyBorderFormats="0" applyFontFormats="1" applyPatternFormats="1" applyAlignmentFormats="0" applyWidthHeightFormats="0">
  <queryTableRefresh nextId="6">
    <queryTableFields count="5">
      <queryTableField id="1" name="Reasons for leaving"/>
      <queryTableField id="2" name="Wholetime"/>
      <queryTableField id="3" name="Retained Duty System"/>
      <queryTableField id="4" name="Fire Control"/>
      <queryTableField id="5" name="Support Staff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connectionId="5" xr16:uid="{00000000-0016-0000-0300-000003000000}" autoFormatId="16" applyNumberFormats="0" applyBorderFormats="0" applyFontFormats="1" applyPatternFormats="1" applyAlignmentFormats="0" applyWidthHeightFormats="0">
  <queryTableRefresh nextId="6">
    <queryTableFields count="5">
      <queryTableField id="1" name="Reasons for leaving"/>
      <queryTableField id="2" name="Wholetime"/>
      <queryTableField id="3" name="Retained Duty System"/>
      <queryTableField id="4" name="Fire Control"/>
      <queryTableField id="5" name="Support Staff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connectionId="1" xr16:uid="{00000000-0016-0000-0400-000004000000}" autoFormatId="16" applyNumberFormats="0" applyBorderFormats="0" applyFontFormats="1" applyPatternFormats="1" applyAlignmentFormats="0" applyWidthHeightFormats="0">
  <queryTableRefresh nextId="6">
    <queryTableFields count="5">
      <queryTableField id="1" name="Reasons for leaving"/>
      <queryTableField id="2" name="Wholetime"/>
      <queryTableField id="3" name="Retained Duty System"/>
      <queryTableField id="4" name="Fire Control"/>
      <queryTableField id="5" name="Support Staff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connectionId="2" xr16:uid="{00000000-0016-0000-0600-000005000000}" autoFormatId="16" applyNumberFormats="0" applyBorderFormats="0" applyFontFormats="1" applyPatternFormats="1" applyAlignmentFormats="0" applyWidthHeightFormats="0">
  <queryTableRefresh nextId="6">
    <queryTableFields count="5">
      <queryTableField id="1" name="Reasons for leaving"/>
      <queryTableField id="2" name="Wholetime"/>
      <queryTableField id="3" name="Retained Duty System"/>
      <queryTableField id="4" name="Fire Control"/>
      <queryTableField id="5" name="Support Staff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connectionId="3" xr16:uid="{00000000-0016-0000-0800-000006000000}" autoFormatId="16" applyNumberFormats="0" applyBorderFormats="0" applyFontFormats="1" applyPatternFormats="1" applyAlignmentFormats="0" applyWidthHeightFormats="0">
  <queryTableRefresh nextId="6">
    <queryTableFields count="5">
      <queryTableField id="1" name="Reasons for leaving"/>
      <queryTableField id="2" name="Wholetime"/>
      <queryTableField id="3" name="Retained Duty System"/>
      <queryTableField id="4" name="Fire Control"/>
      <queryTableField id="5" name="Support Staff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connectionId="4" xr16:uid="{00000000-0016-0000-0A00-000007000000}" autoFormatId="16" applyNumberFormats="0" applyBorderFormats="0" applyFontFormats="1" applyPatternFormats="1" applyAlignmentFormats="0" applyWidthHeightFormats="0">
  <queryTableRefresh nextId="6">
    <queryTableFields count="5">
      <queryTableField id="1" name="Reasons for leaving"/>
      <queryTableField id="2" name="Wholetime"/>
      <queryTableField id="3" name="Retained Duty System"/>
      <queryTableField id="4" name="Fire Control"/>
      <queryTableField id="5" name="Support Staff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4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B1:H22"/>
  <sheetViews>
    <sheetView showGridLines="0" zoomScale="85" workbookViewId="0">
      <pane xSplit="2" ySplit="2" topLeftCell="C3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22.5" customHeight="1" x14ac:dyDescent="0.35"/>
  <cols>
    <col min="1" max="1" width="9.1796875" style="52"/>
    <col min="2" max="2" width="75.1796875" style="52" customWidth="1"/>
    <col min="3" max="6" width="16" style="52" customWidth="1"/>
    <col min="7" max="7" width="17.81640625" style="52" customWidth="1"/>
    <col min="8" max="8" width="10.26953125" style="52" customWidth="1"/>
    <col min="9" max="9" width="9.1796875" style="52"/>
    <col min="10" max="10" width="5.1796875" style="52" customWidth="1"/>
    <col min="11" max="14" width="9.1796875" style="52"/>
    <col min="15" max="15" width="1.453125" style="52" customWidth="1"/>
    <col min="16" max="257" width="9.1796875" style="52"/>
    <col min="258" max="258" width="75.1796875" style="52" customWidth="1"/>
    <col min="259" max="262" width="16" style="52" customWidth="1"/>
    <col min="263" max="263" width="17.81640625" style="52" customWidth="1"/>
    <col min="264" max="264" width="10.26953125" style="52" customWidth="1"/>
    <col min="265" max="265" width="9.1796875" style="52"/>
    <col min="266" max="266" width="5.1796875" style="52" customWidth="1"/>
    <col min="267" max="270" width="9.1796875" style="52"/>
    <col min="271" max="271" width="1.453125" style="52" customWidth="1"/>
    <col min="272" max="513" width="9.1796875" style="52"/>
    <col min="514" max="514" width="75.1796875" style="52" customWidth="1"/>
    <col min="515" max="518" width="16" style="52" customWidth="1"/>
    <col min="519" max="519" width="17.81640625" style="52" customWidth="1"/>
    <col min="520" max="520" width="10.26953125" style="52" customWidth="1"/>
    <col min="521" max="521" width="9.1796875" style="52"/>
    <col min="522" max="522" width="5.1796875" style="52" customWidth="1"/>
    <col min="523" max="526" width="9.1796875" style="52"/>
    <col min="527" max="527" width="1.453125" style="52" customWidth="1"/>
    <col min="528" max="769" width="9.1796875" style="52"/>
    <col min="770" max="770" width="75.1796875" style="52" customWidth="1"/>
    <col min="771" max="774" width="16" style="52" customWidth="1"/>
    <col min="775" max="775" width="17.81640625" style="52" customWidth="1"/>
    <col min="776" max="776" width="10.26953125" style="52" customWidth="1"/>
    <col min="777" max="777" width="9.1796875" style="52"/>
    <col min="778" max="778" width="5.1796875" style="52" customWidth="1"/>
    <col min="779" max="782" width="9.1796875" style="52"/>
    <col min="783" max="783" width="1.453125" style="52" customWidth="1"/>
    <col min="784" max="1025" width="9.1796875" style="52"/>
    <col min="1026" max="1026" width="75.1796875" style="52" customWidth="1"/>
    <col min="1027" max="1030" width="16" style="52" customWidth="1"/>
    <col min="1031" max="1031" width="17.81640625" style="52" customWidth="1"/>
    <col min="1032" max="1032" width="10.26953125" style="52" customWidth="1"/>
    <col min="1033" max="1033" width="9.1796875" style="52"/>
    <col min="1034" max="1034" width="5.1796875" style="52" customWidth="1"/>
    <col min="1035" max="1038" width="9.1796875" style="52"/>
    <col min="1039" max="1039" width="1.453125" style="52" customWidth="1"/>
    <col min="1040" max="1281" width="9.1796875" style="52"/>
    <col min="1282" max="1282" width="75.1796875" style="52" customWidth="1"/>
    <col min="1283" max="1286" width="16" style="52" customWidth="1"/>
    <col min="1287" max="1287" width="17.81640625" style="52" customWidth="1"/>
    <col min="1288" max="1288" width="10.26953125" style="52" customWidth="1"/>
    <col min="1289" max="1289" width="9.1796875" style="52"/>
    <col min="1290" max="1290" width="5.1796875" style="52" customWidth="1"/>
    <col min="1291" max="1294" width="9.1796875" style="52"/>
    <col min="1295" max="1295" width="1.453125" style="52" customWidth="1"/>
    <col min="1296" max="1537" width="9.1796875" style="52"/>
    <col min="1538" max="1538" width="75.1796875" style="52" customWidth="1"/>
    <col min="1539" max="1542" width="16" style="52" customWidth="1"/>
    <col min="1543" max="1543" width="17.81640625" style="52" customWidth="1"/>
    <col min="1544" max="1544" width="10.26953125" style="52" customWidth="1"/>
    <col min="1545" max="1545" width="9.1796875" style="52"/>
    <col min="1546" max="1546" width="5.1796875" style="52" customWidth="1"/>
    <col min="1547" max="1550" width="9.1796875" style="52"/>
    <col min="1551" max="1551" width="1.453125" style="52" customWidth="1"/>
    <col min="1552" max="1793" width="9.1796875" style="52"/>
    <col min="1794" max="1794" width="75.1796875" style="52" customWidth="1"/>
    <col min="1795" max="1798" width="16" style="52" customWidth="1"/>
    <col min="1799" max="1799" width="17.81640625" style="52" customWidth="1"/>
    <col min="1800" max="1800" width="10.26953125" style="52" customWidth="1"/>
    <col min="1801" max="1801" width="9.1796875" style="52"/>
    <col min="1802" max="1802" width="5.1796875" style="52" customWidth="1"/>
    <col min="1803" max="1806" width="9.1796875" style="52"/>
    <col min="1807" max="1807" width="1.453125" style="52" customWidth="1"/>
    <col min="1808" max="2049" width="9.1796875" style="52"/>
    <col min="2050" max="2050" width="75.1796875" style="52" customWidth="1"/>
    <col min="2051" max="2054" width="16" style="52" customWidth="1"/>
    <col min="2055" max="2055" width="17.81640625" style="52" customWidth="1"/>
    <col min="2056" max="2056" width="10.26953125" style="52" customWidth="1"/>
    <col min="2057" max="2057" width="9.1796875" style="52"/>
    <col min="2058" max="2058" width="5.1796875" style="52" customWidth="1"/>
    <col min="2059" max="2062" width="9.1796875" style="52"/>
    <col min="2063" max="2063" width="1.453125" style="52" customWidth="1"/>
    <col min="2064" max="2305" width="9.1796875" style="52"/>
    <col min="2306" max="2306" width="75.1796875" style="52" customWidth="1"/>
    <col min="2307" max="2310" width="16" style="52" customWidth="1"/>
    <col min="2311" max="2311" width="17.81640625" style="52" customWidth="1"/>
    <col min="2312" max="2312" width="10.26953125" style="52" customWidth="1"/>
    <col min="2313" max="2313" width="9.1796875" style="52"/>
    <col min="2314" max="2314" width="5.1796875" style="52" customWidth="1"/>
    <col min="2315" max="2318" width="9.1796875" style="52"/>
    <col min="2319" max="2319" width="1.453125" style="52" customWidth="1"/>
    <col min="2320" max="2561" width="9.1796875" style="52"/>
    <col min="2562" max="2562" width="75.1796875" style="52" customWidth="1"/>
    <col min="2563" max="2566" width="16" style="52" customWidth="1"/>
    <col min="2567" max="2567" width="17.81640625" style="52" customWidth="1"/>
    <col min="2568" max="2568" width="10.26953125" style="52" customWidth="1"/>
    <col min="2569" max="2569" width="9.1796875" style="52"/>
    <col min="2570" max="2570" width="5.1796875" style="52" customWidth="1"/>
    <col min="2571" max="2574" width="9.1796875" style="52"/>
    <col min="2575" max="2575" width="1.453125" style="52" customWidth="1"/>
    <col min="2576" max="2817" width="9.1796875" style="52"/>
    <col min="2818" max="2818" width="75.1796875" style="52" customWidth="1"/>
    <col min="2819" max="2822" width="16" style="52" customWidth="1"/>
    <col min="2823" max="2823" width="17.81640625" style="52" customWidth="1"/>
    <col min="2824" max="2824" width="10.26953125" style="52" customWidth="1"/>
    <col min="2825" max="2825" width="9.1796875" style="52"/>
    <col min="2826" max="2826" width="5.1796875" style="52" customWidth="1"/>
    <col min="2827" max="2830" width="9.1796875" style="52"/>
    <col min="2831" max="2831" width="1.453125" style="52" customWidth="1"/>
    <col min="2832" max="3073" width="9.1796875" style="52"/>
    <col min="3074" max="3074" width="75.1796875" style="52" customWidth="1"/>
    <col min="3075" max="3078" width="16" style="52" customWidth="1"/>
    <col min="3079" max="3079" width="17.81640625" style="52" customWidth="1"/>
    <col min="3080" max="3080" width="10.26953125" style="52" customWidth="1"/>
    <col min="3081" max="3081" width="9.1796875" style="52"/>
    <col min="3082" max="3082" width="5.1796875" style="52" customWidth="1"/>
    <col min="3083" max="3086" width="9.1796875" style="52"/>
    <col min="3087" max="3087" width="1.453125" style="52" customWidth="1"/>
    <col min="3088" max="3329" width="9.1796875" style="52"/>
    <col min="3330" max="3330" width="75.1796875" style="52" customWidth="1"/>
    <col min="3331" max="3334" width="16" style="52" customWidth="1"/>
    <col min="3335" max="3335" width="17.81640625" style="52" customWidth="1"/>
    <col min="3336" max="3336" width="10.26953125" style="52" customWidth="1"/>
    <col min="3337" max="3337" width="9.1796875" style="52"/>
    <col min="3338" max="3338" width="5.1796875" style="52" customWidth="1"/>
    <col min="3339" max="3342" width="9.1796875" style="52"/>
    <col min="3343" max="3343" width="1.453125" style="52" customWidth="1"/>
    <col min="3344" max="3585" width="9.1796875" style="52"/>
    <col min="3586" max="3586" width="75.1796875" style="52" customWidth="1"/>
    <col min="3587" max="3590" width="16" style="52" customWidth="1"/>
    <col min="3591" max="3591" width="17.81640625" style="52" customWidth="1"/>
    <col min="3592" max="3592" width="10.26953125" style="52" customWidth="1"/>
    <col min="3593" max="3593" width="9.1796875" style="52"/>
    <col min="3594" max="3594" width="5.1796875" style="52" customWidth="1"/>
    <col min="3595" max="3598" width="9.1796875" style="52"/>
    <col min="3599" max="3599" width="1.453125" style="52" customWidth="1"/>
    <col min="3600" max="3841" width="9.1796875" style="52"/>
    <col min="3842" max="3842" width="75.1796875" style="52" customWidth="1"/>
    <col min="3843" max="3846" width="16" style="52" customWidth="1"/>
    <col min="3847" max="3847" width="17.81640625" style="52" customWidth="1"/>
    <col min="3848" max="3848" width="10.26953125" style="52" customWidth="1"/>
    <col min="3849" max="3849" width="9.1796875" style="52"/>
    <col min="3850" max="3850" width="5.1796875" style="52" customWidth="1"/>
    <col min="3851" max="3854" width="9.1796875" style="52"/>
    <col min="3855" max="3855" width="1.453125" style="52" customWidth="1"/>
    <col min="3856" max="4097" width="9.1796875" style="52"/>
    <col min="4098" max="4098" width="75.1796875" style="52" customWidth="1"/>
    <col min="4099" max="4102" width="16" style="52" customWidth="1"/>
    <col min="4103" max="4103" width="17.81640625" style="52" customWidth="1"/>
    <col min="4104" max="4104" width="10.26953125" style="52" customWidth="1"/>
    <col min="4105" max="4105" width="9.1796875" style="52"/>
    <col min="4106" max="4106" width="5.1796875" style="52" customWidth="1"/>
    <col min="4107" max="4110" width="9.1796875" style="52"/>
    <col min="4111" max="4111" width="1.453125" style="52" customWidth="1"/>
    <col min="4112" max="4353" width="9.1796875" style="52"/>
    <col min="4354" max="4354" width="75.1796875" style="52" customWidth="1"/>
    <col min="4355" max="4358" width="16" style="52" customWidth="1"/>
    <col min="4359" max="4359" width="17.81640625" style="52" customWidth="1"/>
    <col min="4360" max="4360" width="10.26953125" style="52" customWidth="1"/>
    <col min="4361" max="4361" width="9.1796875" style="52"/>
    <col min="4362" max="4362" width="5.1796875" style="52" customWidth="1"/>
    <col min="4363" max="4366" width="9.1796875" style="52"/>
    <col min="4367" max="4367" width="1.453125" style="52" customWidth="1"/>
    <col min="4368" max="4609" width="9.1796875" style="52"/>
    <col min="4610" max="4610" width="75.1796875" style="52" customWidth="1"/>
    <col min="4611" max="4614" width="16" style="52" customWidth="1"/>
    <col min="4615" max="4615" width="17.81640625" style="52" customWidth="1"/>
    <col min="4616" max="4616" width="10.26953125" style="52" customWidth="1"/>
    <col min="4617" max="4617" width="9.1796875" style="52"/>
    <col min="4618" max="4618" width="5.1796875" style="52" customWidth="1"/>
    <col min="4619" max="4622" width="9.1796875" style="52"/>
    <col min="4623" max="4623" width="1.453125" style="52" customWidth="1"/>
    <col min="4624" max="4865" width="9.1796875" style="52"/>
    <col min="4866" max="4866" width="75.1796875" style="52" customWidth="1"/>
    <col min="4867" max="4870" width="16" style="52" customWidth="1"/>
    <col min="4871" max="4871" width="17.81640625" style="52" customWidth="1"/>
    <col min="4872" max="4872" width="10.26953125" style="52" customWidth="1"/>
    <col min="4873" max="4873" width="9.1796875" style="52"/>
    <col min="4874" max="4874" width="5.1796875" style="52" customWidth="1"/>
    <col min="4875" max="4878" width="9.1796875" style="52"/>
    <col min="4879" max="4879" width="1.453125" style="52" customWidth="1"/>
    <col min="4880" max="5121" width="9.1796875" style="52"/>
    <col min="5122" max="5122" width="75.1796875" style="52" customWidth="1"/>
    <col min="5123" max="5126" width="16" style="52" customWidth="1"/>
    <col min="5127" max="5127" width="17.81640625" style="52" customWidth="1"/>
    <col min="5128" max="5128" width="10.26953125" style="52" customWidth="1"/>
    <col min="5129" max="5129" width="9.1796875" style="52"/>
    <col min="5130" max="5130" width="5.1796875" style="52" customWidth="1"/>
    <col min="5131" max="5134" width="9.1796875" style="52"/>
    <col min="5135" max="5135" width="1.453125" style="52" customWidth="1"/>
    <col min="5136" max="5377" width="9.1796875" style="52"/>
    <col min="5378" max="5378" width="75.1796875" style="52" customWidth="1"/>
    <col min="5379" max="5382" width="16" style="52" customWidth="1"/>
    <col min="5383" max="5383" width="17.81640625" style="52" customWidth="1"/>
    <col min="5384" max="5384" width="10.26953125" style="52" customWidth="1"/>
    <col min="5385" max="5385" width="9.1796875" style="52"/>
    <col min="5386" max="5386" width="5.1796875" style="52" customWidth="1"/>
    <col min="5387" max="5390" width="9.1796875" style="52"/>
    <col min="5391" max="5391" width="1.453125" style="52" customWidth="1"/>
    <col min="5392" max="5633" width="9.1796875" style="52"/>
    <col min="5634" max="5634" width="75.1796875" style="52" customWidth="1"/>
    <col min="5635" max="5638" width="16" style="52" customWidth="1"/>
    <col min="5639" max="5639" width="17.81640625" style="52" customWidth="1"/>
    <col min="5640" max="5640" width="10.26953125" style="52" customWidth="1"/>
    <col min="5641" max="5641" width="9.1796875" style="52"/>
    <col min="5642" max="5642" width="5.1796875" style="52" customWidth="1"/>
    <col min="5643" max="5646" width="9.1796875" style="52"/>
    <col min="5647" max="5647" width="1.453125" style="52" customWidth="1"/>
    <col min="5648" max="5889" width="9.1796875" style="52"/>
    <col min="5890" max="5890" width="75.1796875" style="52" customWidth="1"/>
    <col min="5891" max="5894" width="16" style="52" customWidth="1"/>
    <col min="5895" max="5895" width="17.81640625" style="52" customWidth="1"/>
    <col min="5896" max="5896" width="10.26953125" style="52" customWidth="1"/>
    <col min="5897" max="5897" width="9.1796875" style="52"/>
    <col min="5898" max="5898" width="5.1796875" style="52" customWidth="1"/>
    <col min="5899" max="5902" width="9.1796875" style="52"/>
    <col min="5903" max="5903" width="1.453125" style="52" customWidth="1"/>
    <col min="5904" max="6145" width="9.1796875" style="52"/>
    <col min="6146" max="6146" width="75.1796875" style="52" customWidth="1"/>
    <col min="6147" max="6150" width="16" style="52" customWidth="1"/>
    <col min="6151" max="6151" width="17.81640625" style="52" customWidth="1"/>
    <col min="6152" max="6152" width="10.26953125" style="52" customWidth="1"/>
    <col min="6153" max="6153" width="9.1796875" style="52"/>
    <col min="6154" max="6154" width="5.1796875" style="52" customWidth="1"/>
    <col min="6155" max="6158" width="9.1796875" style="52"/>
    <col min="6159" max="6159" width="1.453125" style="52" customWidth="1"/>
    <col min="6160" max="6401" width="9.1796875" style="52"/>
    <col min="6402" max="6402" width="75.1796875" style="52" customWidth="1"/>
    <col min="6403" max="6406" width="16" style="52" customWidth="1"/>
    <col min="6407" max="6407" width="17.81640625" style="52" customWidth="1"/>
    <col min="6408" max="6408" width="10.26953125" style="52" customWidth="1"/>
    <col min="6409" max="6409" width="9.1796875" style="52"/>
    <col min="6410" max="6410" width="5.1796875" style="52" customWidth="1"/>
    <col min="6411" max="6414" width="9.1796875" style="52"/>
    <col min="6415" max="6415" width="1.453125" style="52" customWidth="1"/>
    <col min="6416" max="6657" width="9.1796875" style="52"/>
    <col min="6658" max="6658" width="75.1796875" style="52" customWidth="1"/>
    <col min="6659" max="6662" width="16" style="52" customWidth="1"/>
    <col min="6663" max="6663" width="17.81640625" style="52" customWidth="1"/>
    <col min="6664" max="6664" width="10.26953125" style="52" customWidth="1"/>
    <col min="6665" max="6665" width="9.1796875" style="52"/>
    <col min="6666" max="6666" width="5.1796875" style="52" customWidth="1"/>
    <col min="6667" max="6670" width="9.1796875" style="52"/>
    <col min="6671" max="6671" width="1.453125" style="52" customWidth="1"/>
    <col min="6672" max="6913" width="9.1796875" style="52"/>
    <col min="6914" max="6914" width="75.1796875" style="52" customWidth="1"/>
    <col min="6915" max="6918" width="16" style="52" customWidth="1"/>
    <col min="6919" max="6919" width="17.81640625" style="52" customWidth="1"/>
    <col min="6920" max="6920" width="10.26953125" style="52" customWidth="1"/>
    <col min="6921" max="6921" width="9.1796875" style="52"/>
    <col min="6922" max="6922" width="5.1796875" style="52" customWidth="1"/>
    <col min="6923" max="6926" width="9.1796875" style="52"/>
    <col min="6927" max="6927" width="1.453125" style="52" customWidth="1"/>
    <col min="6928" max="7169" width="9.1796875" style="52"/>
    <col min="7170" max="7170" width="75.1796875" style="52" customWidth="1"/>
    <col min="7171" max="7174" width="16" style="52" customWidth="1"/>
    <col min="7175" max="7175" width="17.81640625" style="52" customWidth="1"/>
    <col min="7176" max="7176" width="10.26953125" style="52" customWidth="1"/>
    <col min="7177" max="7177" width="9.1796875" style="52"/>
    <col min="7178" max="7178" width="5.1796875" style="52" customWidth="1"/>
    <col min="7179" max="7182" width="9.1796875" style="52"/>
    <col min="7183" max="7183" width="1.453125" style="52" customWidth="1"/>
    <col min="7184" max="7425" width="9.1796875" style="52"/>
    <col min="7426" max="7426" width="75.1796875" style="52" customWidth="1"/>
    <col min="7427" max="7430" width="16" style="52" customWidth="1"/>
    <col min="7431" max="7431" width="17.81640625" style="52" customWidth="1"/>
    <col min="7432" max="7432" width="10.26953125" style="52" customWidth="1"/>
    <col min="7433" max="7433" width="9.1796875" style="52"/>
    <col min="7434" max="7434" width="5.1796875" style="52" customWidth="1"/>
    <col min="7435" max="7438" width="9.1796875" style="52"/>
    <col min="7439" max="7439" width="1.453125" style="52" customWidth="1"/>
    <col min="7440" max="7681" width="9.1796875" style="52"/>
    <col min="7682" max="7682" width="75.1796875" style="52" customWidth="1"/>
    <col min="7683" max="7686" width="16" style="52" customWidth="1"/>
    <col min="7687" max="7687" width="17.81640625" style="52" customWidth="1"/>
    <col min="7688" max="7688" width="10.26953125" style="52" customWidth="1"/>
    <col min="7689" max="7689" width="9.1796875" style="52"/>
    <col min="7690" max="7690" width="5.1796875" style="52" customWidth="1"/>
    <col min="7691" max="7694" width="9.1796875" style="52"/>
    <col min="7695" max="7695" width="1.453125" style="52" customWidth="1"/>
    <col min="7696" max="7937" width="9.1796875" style="52"/>
    <col min="7938" max="7938" width="75.1796875" style="52" customWidth="1"/>
    <col min="7939" max="7942" width="16" style="52" customWidth="1"/>
    <col min="7943" max="7943" width="17.81640625" style="52" customWidth="1"/>
    <col min="7944" max="7944" width="10.26953125" style="52" customWidth="1"/>
    <col min="7945" max="7945" width="9.1796875" style="52"/>
    <col min="7946" max="7946" width="5.1796875" style="52" customWidth="1"/>
    <col min="7947" max="7950" width="9.1796875" style="52"/>
    <col min="7951" max="7951" width="1.453125" style="52" customWidth="1"/>
    <col min="7952" max="8193" width="9.1796875" style="52"/>
    <col min="8194" max="8194" width="75.1796875" style="52" customWidth="1"/>
    <col min="8195" max="8198" width="16" style="52" customWidth="1"/>
    <col min="8199" max="8199" width="17.81640625" style="52" customWidth="1"/>
    <col min="8200" max="8200" width="10.26953125" style="52" customWidth="1"/>
    <col min="8201" max="8201" width="9.1796875" style="52"/>
    <col min="8202" max="8202" width="5.1796875" style="52" customWidth="1"/>
    <col min="8203" max="8206" width="9.1796875" style="52"/>
    <col min="8207" max="8207" width="1.453125" style="52" customWidth="1"/>
    <col min="8208" max="8449" width="9.1796875" style="52"/>
    <col min="8450" max="8450" width="75.1796875" style="52" customWidth="1"/>
    <col min="8451" max="8454" width="16" style="52" customWidth="1"/>
    <col min="8455" max="8455" width="17.81640625" style="52" customWidth="1"/>
    <col min="8456" max="8456" width="10.26953125" style="52" customWidth="1"/>
    <col min="8457" max="8457" width="9.1796875" style="52"/>
    <col min="8458" max="8458" width="5.1796875" style="52" customWidth="1"/>
    <col min="8459" max="8462" width="9.1796875" style="52"/>
    <col min="8463" max="8463" width="1.453125" style="52" customWidth="1"/>
    <col min="8464" max="8705" width="9.1796875" style="52"/>
    <col min="8706" max="8706" width="75.1796875" style="52" customWidth="1"/>
    <col min="8707" max="8710" width="16" style="52" customWidth="1"/>
    <col min="8711" max="8711" width="17.81640625" style="52" customWidth="1"/>
    <col min="8712" max="8712" width="10.26953125" style="52" customWidth="1"/>
    <col min="8713" max="8713" width="9.1796875" style="52"/>
    <col min="8714" max="8714" width="5.1796875" style="52" customWidth="1"/>
    <col min="8715" max="8718" width="9.1796875" style="52"/>
    <col min="8719" max="8719" width="1.453125" style="52" customWidth="1"/>
    <col min="8720" max="8961" width="9.1796875" style="52"/>
    <col min="8962" max="8962" width="75.1796875" style="52" customWidth="1"/>
    <col min="8963" max="8966" width="16" style="52" customWidth="1"/>
    <col min="8967" max="8967" width="17.81640625" style="52" customWidth="1"/>
    <col min="8968" max="8968" width="10.26953125" style="52" customWidth="1"/>
    <col min="8969" max="8969" width="9.1796875" style="52"/>
    <col min="8970" max="8970" width="5.1796875" style="52" customWidth="1"/>
    <col min="8971" max="8974" width="9.1796875" style="52"/>
    <col min="8975" max="8975" width="1.453125" style="52" customWidth="1"/>
    <col min="8976" max="9217" width="9.1796875" style="52"/>
    <col min="9218" max="9218" width="75.1796875" style="52" customWidth="1"/>
    <col min="9219" max="9222" width="16" style="52" customWidth="1"/>
    <col min="9223" max="9223" width="17.81640625" style="52" customWidth="1"/>
    <col min="9224" max="9224" width="10.26953125" style="52" customWidth="1"/>
    <col min="9225" max="9225" width="9.1796875" style="52"/>
    <col min="9226" max="9226" width="5.1796875" style="52" customWidth="1"/>
    <col min="9227" max="9230" width="9.1796875" style="52"/>
    <col min="9231" max="9231" width="1.453125" style="52" customWidth="1"/>
    <col min="9232" max="9473" width="9.1796875" style="52"/>
    <col min="9474" max="9474" width="75.1796875" style="52" customWidth="1"/>
    <col min="9475" max="9478" width="16" style="52" customWidth="1"/>
    <col min="9479" max="9479" width="17.81640625" style="52" customWidth="1"/>
    <col min="9480" max="9480" width="10.26953125" style="52" customWidth="1"/>
    <col min="9481" max="9481" width="9.1796875" style="52"/>
    <col min="9482" max="9482" width="5.1796875" style="52" customWidth="1"/>
    <col min="9483" max="9486" width="9.1796875" style="52"/>
    <col min="9487" max="9487" width="1.453125" style="52" customWidth="1"/>
    <col min="9488" max="9729" width="9.1796875" style="52"/>
    <col min="9730" max="9730" width="75.1796875" style="52" customWidth="1"/>
    <col min="9731" max="9734" width="16" style="52" customWidth="1"/>
    <col min="9735" max="9735" width="17.81640625" style="52" customWidth="1"/>
    <col min="9736" max="9736" width="10.26953125" style="52" customWidth="1"/>
    <col min="9737" max="9737" width="9.1796875" style="52"/>
    <col min="9738" max="9738" width="5.1796875" style="52" customWidth="1"/>
    <col min="9739" max="9742" width="9.1796875" style="52"/>
    <col min="9743" max="9743" width="1.453125" style="52" customWidth="1"/>
    <col min="9744" max="9985" width="9.1796875" style="52"/>
    <col min="9986" max="9986" width="75.1796875" style="52" customWidth="1"/>
    <col min="9987" max="9990" width="16" style="52" customWidth="1"/>
    <col min="9991" max="9991" width="17.81640625" style="52" customWidth="1"/>
    <col min="9992" max="9992" width="10.26953125" style="52" customWidth="1"/>
    <col min="9993" max="9993" width="9.1796875" style="52"/>
    <col min="9994" max="9994" width="5.1796875" style="52" customWidth="1"/>
    <col min="9995" max="9998" width="9.1796875" style="52"/>
    <col min="9999" max="9999" width="1.453125" style="52" customWidth="1"/>
    <col min="10000" max="10241" width="9.1796875" style="52"/>
    <col min="10242" max="10242" width="75.1796875" style="52" customWidth="1"/>
    <col min="10243" max="10246" width="16" style="52" customWidth="1"/>
    <col min="10247" max="10247" width="17.81640625" style="52" customWidth="1"/>
    <col min="10248" max="10248" width="10.26953125" style="52" customWidth="1"/>
    <col min="10249" max="10249" width="9.1796875" style="52"/>
    <col min="10250" max="10250" width="5.1796875" style="52" customWidth="1"/>
    <col min="10251" max="10254" width="9.1796875" style="52"/>
    <col min="10255" max="10255" width="1.453125" style="52" customWidth="1"/>
    <col min="10256" max="10497" width="9.1796875" style="52"/>
    <col min="10498" max="10498" width="75.1796875" style="52" customWidth="1"/>
    <col min="10499" max="10502" width="16" style="52" customWidth="1"/>
    <col min="10503" max="10503" width="17.81640625" style="52" customWidth="1"/>
    <col min="10504" max="10504" width="10.26953125" style="52" customWidth="1"/>
    <col min="10505" max="10505" width="9.1796875" style="52"/>
    <col min="10506" max="10506" width="5.1796875" style="52" customWidth="1"/>
    <col min="10507" max="10510" width="9.1796875" style="52"/>
    <col min="10511" max="10511" width="1.453125" style="52" customWidth="1"/>
    <col min="10512" max="10753" width="9.1796875" style="52"/>
    <col min="10754" max="10754" width="75.1796875" style="52" customWidth="1"/>
    <col min="10755" max="10758" width="16" style="52" customWidth="1"/>
    <col min="10759" max="10759" width="17.81640625" style="52" customWidth="1"/>
    <col min="10760" max="10760" width="10.26953125" style="52" customWidth="1"/>
    <col min="10761" max="10761" width="9.1796875" style="52"/>
    <col min="10762" max="10762" width="5.1796875" style="52" customWidth="1"/>
    <col min="10763" max="10766" width="9.1796875" style="52"/>
    <col min="10767" max="10767" width="1.453125" style="52" customWidth="1"/>
    <col min="10768" max="11009" width="9.1796875" style="52"/>
    <col min="11010" max="11010" width="75.1796875" style="52" customWidth="1"/>
    <col min="11011" max="11014" width="16" style="52" customWidth="1"/>
    <col min="11015" max="11015" width="17.81640625" style="52" customWidth="1"/>
    <col min="11016" max="11016" width="10.26953125" style="52" customWidth="1"/>
    <col min="11017" max="11017" width="9.1796875" style="52"/>
    <col min="11018" max="11018" width="5.1796875" style="52" customWidth="1"/>
    <col min="11019" max="11022" width="9.1796875" style="52"/>
    <col min="11023" max="11023" width="1.453125" style="52" customWidth="1"/>
    <col min="11024" max="11265" width="9.1796875" style="52"/>
    <col min="11266" max="11266" width="75.1796875" style="52" customWidth="1"/>
    <col min="11267" max="11270" width="16" style="52" customWidth="1"/>
    <col min="11271" max="11271" width="17.81640625" style="52" customWidth="1"/>
    <col min="11272" max="11272" width="10.26953125" style="52" customWidth="1"/>
    <col min="11273" max="11273" width="9.1796875" style="52"/>
    <col min="11274" max="11274" width="5.1796875" style="52" customWidth="1"/>
    <col min="11275" max="11278" width="9.1796875" style="52"/>
    <col min="11279" max="11279" width="1.453125" style="52" customWidth="1"/>
    <col min="11280" max="11521" width="9.1796875" style="52"/>
    <col min="11522" max="11522" width="75.1796875" style="52" customWidth="1"/>
    <col min="11523" max="11526" width="16" style="52" customWidth="1"/>
    <col min="11527" max="11527" width="17.81640625" style="52" customWidth="1"/>
    <col min="11528" max="11528" width="10.26953125" style="52" customWidth="1"/>
    <col min="11529" max="11529" width="9.1796875" style="52"/>
    <col min="11530" max="11530" width="5.1796875" style="52" customWidth="1"/>
    <col min="11531" max="11534" width="9.1796875" style="52"/>
    <col min="11535" max="11535" width="1.453125" style="52" customWidth="1"/>
    <col min="11536" max="11777" width="9.1796875" style="52"/>
    <col min="11778" max="11778" width="75.1796875" style="52" customWidth="1"/>
    <col min="11779" max="11782" width="16" style="52" customWidth="1"/>
    <col min="11783" max="11783" width="17.81640625" style="52" customWidth="1"/>
    <col min="11784" max="11784" width="10.26953125" style="52" customWidth="1"/>
    <col min="11785" max="11785" width="9.1796875" style="52"/>
    <col min="11786" max="11786" width="5.1796875" style="52" customWidth="1"/>
    <col min="11787" max="11790" width="9.1796875" style="52"/>
    <col min="11791" max="11791" width="1.453125" style="52" customWidth="1"/>
    <col min="11792" max="12033" width="9.1796875" style="52"/>
    <col min="12034" max="12034" width="75.1796875" style="52" customWidth="1"/>
    <col min="12035" max="12038" width="16" style="52" customWidth="1"/>
    <col min="12039" max="12039" width="17.81640625" style="52" customWidth="1"/>
    <col min="12040" max="12040" width="10.26953125" style="52" customWidth="1"/>
    <col min="12041" max="12041" width="9.1796875" style="52"/>
    <col min="12042" max="12042" width="5.1796875" style="52" customWidth="1"/>
    <col min="12043" max="12046" width="9.1796875" style="52"/>
    <col min="12047" max="12047" width="1.453125" style="52" customWidth="1"/>
    <col min="12048" max="12289" width="9.1796875" style="52"/>
    <col min="12290" max="12290" width="75.1796875" style="52" customWidth="1"/>
    <col min="12291" max="12294" width="16" style="52" customWidth="1"/>
    <col min="12295" max="12295" width="17.81640625" style="52" customWidth="1"/>
    <col min="12296" max="12296" width="10.26953125" style="52" customWidth="1"/>
    <col min="12297" max="12297" width="9.1796875" style="52"/>
    <col min="12298" max="12298" width="5.1796875" style="52" customWidth="1"/>
    <col min="12299" max="12302" width="9.1796875" style="52"/>
    <col min="12303" max="12303" width="1.453125" style="52" customWidth="1"/>
    <col min="12304" max="12545" width="9.1796875" style="52"/>
    <col min="12546" max="12546" width="75.1796875" style="52" customWidth="1"/>
    <col min="12547" max="12550" width="16" style="52" customWidth="1"/>
    <col min="12551" max="12551" width="17.81640625" style="52" customWidth="1"/>
    <col min="12552" max="12552" width="10.26953125" style="52" customWidth="1"/>
    <col min="12553" max="12553" width="9.1796875" style="52"/>
    <col min="12554" max="12554" width="5.1796875" style="52" customWidth="1"/>
    <col min="12555" max="12558" width="9.1796875" style="52"/>
    <col min="12559" max="12559" width="1.453125" style="52" customWidth="1"/>
    <col min="12560" max="12801" width="9.1796875" style="52"/>
    <col min="12802" max="12802" width="75.1796875" style="52" customWidth="1"/>
    <col min="12803" max="12806" width="16" style="52" customWidth="1"/>
    <col min="12807" max="12807" width="17.81640625" style="52" customWidth="1"/>
    <col min="12808" max="12808" width="10.26953125" style="52" customWidth="1"/>
    <col min="12809" max="12809" width="9.1796875" style="52"/>
    <col min="12810" max="12810" width="5.1796875" style="52" customWidth="1"/>
    <col min="12811" max="12814" width="9.1796875" style="52"/>
    <col min="12815" max="12815" width="1.453125" style="52" customWidth="1"/>
    <col min="12816" max="13057" width="9.1796875" style="52"/>
    <col min="13058" max="13058" width="75.1796875" style="52" customWidth="1"/>
    <col min="13059" max="13062" width="16" style="52" customWidth="1"/>
    <col min="13063" max="13063" width="17.81640625" style="52" customWidth="1"/>
    <col min="13064" max="13064" width="10.26953125" style="52" customWidth="1"/>
    <col min="13065" max="13065" width="9.1796875" style="52"/>
    <col min="13066" max="13066" width="5.1796875" style="52" customWidth="1"/>
    <col min="13067" max="13070" width="9.1796875" style="52"/>
    <col min="13071" max="13071" width="1.453125" style="52" customWidth="1"/>
    <col min="13072" max="13313" width="9.1796875" style="52"/>
    <col min="13314" max="13314" width="75.1796875" style="52" customWidth="1"/>
    <col min="13315" max="13318" width="16" style="52" customWidth="1"/>
    <col min="13319" max="13319" width="17.81640625" style="52" customWidth="1"/>
    <col min="13320" max="13320" width="10.26953125" style="52" customWidth="1"/>
    <col min="13321" max="13321" width="9.1796875" style="52"/>
    <col min="13322" max="13322" width="5.1796875" style="52" customWidth="1"/>
    <col min="13323" max="13326" width="9.1796875" style="52"/>
    <col min="13327" max="13327" width="1.453125" style="52" customWidth="1"/>
    <col min="13328" max="13569" width="9.1796875" style="52"/>
    <col min="13570" max="13570" width="75.1796875" style="52" customWidth="1"/>
    <col min="13571" max="13574" width="16" style="52" customWidth="1"/>
    <col min="13575" max="13575" width="17.81640625" style="52" customWidth="1"/>
    <col min="13576" max="13576" width="10.26953125" style="52" customWidth="1"/>
    <col min="13577" max="13577" width="9.1796875" style="52"/>
    <col min="13578" max="13578" width="5.1796875" style="52" customWidth="1"/>
    <col min="13579" max="13582" width="9.1796875" style="52"/>
    <col min="13583" max="13583" width="1.453125" style="52" customWidth="1"/>
    <col min="13584" max="13825" width="9.1796875" style="52"/>
    <col min="13826" max="13826" width="75.1796875" style="52" customWidth="1"/>
    <col min="13827" max="13830" width="16" style="52" customWidth="1"/>
    <col min="13831" max="13831" width="17.81640625" style="52" customWidth="1"/>
    <col min="13832" max="13832" width="10.26953125" style="52" customWidth="1"/>
    <col min="13833" max="13833" width="9.1796875" style="52"/>
    <col min="13834" max="13834" width="5.1796875" style="52" customWidth="1"/>
    <col min="13835" max="13838" width="9.1796875" style="52"/>
    <col min="13839" max="13839" width="1.453125" style="52" customWidth="1"/>
    <col min="13840" max="14081" width="9.1796875" style="52"/>
    <col min="14082" max="14082" width="75.1796875" style="52" customWidth="1"/>
    <col min="14083" max="14086" width="16" style="52" customWidth="1"/>
    <col min="14087" max="14087" width="17.81640625" style="52" customWidth="1"/>
    <col min="14088" max="14088" width="10.26953125" style="52" customWidth="1"/>
    <col min="14089" max="14089" width="9.1796875" style="52"/>
    <col min="14090" max="14090" width="5.1796875" style="52" customWidth="1"/>
    <col min="14091" max="14094" width="9.1796875" style="52"/>
    <col min="14095" max="14095" width="1.453125" style="52" customWidth="1"/>
    <col min="14096" max="14337" width="9.1796875" style="52"/>
    <col min="14338" max="14338" width="75.1796875" style="52" customWidth="1"/>
    <col min="14339" max="14342" width="16" style="52" customWidth="1"/>
    <col min="14343" max="14343" width="17.81640625" style="52" customWidth="1"/>
    <col min="14344" max="14344" width="10.26953125" style="52" customWidth="1"/>
    <col min="14345" max="14345" width="9.1796875" style="52"/>
    <col min="14346" max="14346" width="5.1796875" style="52" customWidth="1"/>
    <col min="14347" max="14350" width="9.1796875" style="52"/>
    <col min="14351" max="14351" width="1.453125" style="52" customWidth="1"/>
    <col min="14352" max="14593" width="9.1796875" style="52"/>
    <col min="14594" max="14594" width="75.1796875" style="52" customWidth="1"/>
    <col min="14595" max="14598" width="16" style="52" customWidth="1"/>
    <col min="14599" max="14599" width="17.81640625" style="52" customWidth="1"/>
    <col min="14600" max="14600" width="10.26953125" style="52" customWidth="1"/>
    <col min="14601" max="14601" width="9.1796875" style="52"/>
    <col min="14602" max="14602" width="5.1796875" style="52" customWidth="1"/>
    <col min="14603" max="14606" width="9.1796875" style="52"/>
    <col min="14607" max="14607" width="1.453125" style="52" customWidth="1"/>
    <col min="14608" max="14849" width="9.1796875" style="52"/>
    <col min="14850" max="14850" width="75.1796875" style="52" customWidth="1"/>
    <col min="14851" max="14854" width="16" style="52" customWidth="1"/>
    <col min="14855" max="14855" width="17.81640625" style="52" customWidth="1"/>
    <col min="14856" max="14856" width="10.26953125" style="52" customWidth="1"/>
    <col min="14857" max="14857" width="9.1796875" style="52"/>
    <col min="14858" max="14858" width="5.1796875" style="52" customWidth="1"/>
    <col min="14859" max="14862" width="9.1796875" style="52"/>
    <col min="14863" max="14863" width="1.453125" style="52" customWidth="1"/>
    <col min="14864" max="15105" width="9.1796875" style="52"/>
    <col min="15106" max="15106" width="75.1796875" style="52" customWidth="1"/>
    <col min="15107" max="15110" width="16" style="52" customWidth="1"/>
    <col min="15111" max="15111" width="17.81640625" style="52" customWidth="1"/>
    <col min="15112" max="15112" width="10.26953125" style="52" customWidth="1"/>
    <col min="15113" max="15113" width="9.1796875" style="52"/>
    <col min="15114" max="15114" width="5.1796875" style="52" customWidth="1"/>
    <col min="15115" max="15118" width="9.1796875" style="52"/>
    <col min="15119" max="15119" width="1.453125" style="52" customWidth="1"/>
    <col min="15120" max="15361" width="9.1796875" style="52"/>
    <col min="15362" max="15362" width="75.1796875" style="52" customWidth="1"/>
    <col min="15363" max="15366" width="16" style="52" customWidth="1"/>
    <col min="15367" max="15367" width="17.81640625" style="52" customWidth="1"/>
    <col min="15368" max="15368" width="10.26953125" style="52" customWidth="1"/>
    <col min="15369" max="15369" width="9.1796875" style="52"/>
    <col min="15370" max="15370" width="5.1796875" style="52" customWidth="1"/>
    <col min="15371" max="15374" width="9.1796875" style="52"/>
    <col min="15375" max="15375" width="1.453125" style="52" customWidth="1"/>
    <col min="15376" max="15617" width="9.1796875" style="52"/>
    <col min="15618" max="15618" width="75.1796875" style="52" customWidth="1"/>
    <col min="15619" max="15622" width="16" style="52" customWidth="1"/>
    <col min="15623" max="15623" width="17.81640625" style="52" customWidth="1"/>
    <col min="15624" max="15624" width="10.26953125" style="52" customWidth="1"/>
    <col min="15625" max="15625" width="9.1796875" style="52"/>
    <col min="15626" max="15626" width="5.1796875" style="52" customWidth="1"/>
    <col min="15627" max="15630" width="9.1796875" style="52"/>
    <col min="15631" max="15631" width="1.453125" style="52" customWidth="1"/>
    <col min="15632" max="15873" width="9.1796875" style="52"/>
    <col min="15874" max="15874" width="75.1796875" style="52" customWidth="1"/>
    <col min="15875" max="15878" width="16" style="52" customWidth="1"/>
    <col min="15879" max="15879" width="17.81640625" style="52" customWidth="1"/>
    <col min="15880" max="15880" width="10.26953125" style="52" customWidth="1"/>
    <col min="15881" max="15881" width="9.1796875" style="52"/>
    <col min="15882" max="15882" width="5.1796875" style="52" customWidth="1"/>
    <col min="15883" max="15886" width="9.1796875" style="52"/>
    <col min="15887" max="15887" width="1.453125" style="52" customWidth="1"/>
    <col min="15888" max="16129" width="9.1796875" style="52"/>
    <col min="16130" max="16130" width="75.1796875" style="52" customWidth="1"/>
    <col min="16131" max="16134" width="16" style="52" customWidth="1"/>
    <col min="16135" max="16135" width="17.81640625" style="52" customWidth="1"/>
    <col min="16136" max="16136" width="10.26953125" style="52" customWidth="1"/>
    <col min="16137" max="16137" width="9.1796875" style="52"/>
    <col min="16138" max="16138" width="5.1796875" style="52" customWidth="1"/>
    <col min="16139" max="16142" width="9.1796875" style="52"/>
    <col min="16143" max="16143" width="1.453125" style="52" customWidth="1"/>
    <col min="16144" max="16384" width="9.1796875" style="52"/>
  </cols>
  <sheetData>
    <row r="1" spans="2:8" ht="45" customHeight="1" x14ac:dyDescent="0.35">
      <c r="B1" s="119" t="s">
        <v>96</v>
      </c>
      <c r="C1" s="119"/>
      <c r="D1" s="119"/>
      <c r="E1" s="119"/>
      <c r="F1" s="119"/>
      <c r="G1" s="119"/>
      <c r="H1" s="51"/>
    </row>
    <row r="2" spans="2:8" ht="28" x14ac:dyDescent="0.35">
      <c r="B2" s="53" t="s">
        <v>74</v>
      </c>
      <c r="C2" s="43" t="s">
        <v>1</v>
      </c>
      <c r="D2" s="43" t="s">
        <v>2</v>
      </c>
      <c r="E2" s="43" t="s">
        <v>3</v>
      </c>
      <c r="F2" s="43" t="s">
        <v>4</v>
      </c>
      <c r="G2" s="54" t="s">
        <v>5</v>
      </c>
    </row>
    <row r="3" spans="2:8" ht="33" customHeight="1" x14ac:dyDescent="0.35">
      <c r="B3" s="48" t="s">
        <v>75</v>
      </c>
      <c r="C3" s="48">
        <v>25</v>
      </c>
      <c r="D3" s="48">
        <v>31</v>
      </c>
      <c r="E3" s="48">
        <v>0</v>
      </c>
      <c r="F3" s="48">
        <v>14</v>
      </c>
      <c r="G3" s="55">
        <v>70</v>
      </c>
    </row>
    <row r="4" spans="2:8" ht="33" customHeight="1" x14ac:dyDescent="0.35">
      <c r="B4" s="48"/>
      <c r="C4" s="81" t="s">
        <v>65</v>
      </c>
      <c r="D4" s="81" t="s">
        <v>65</v>
      </c>
      <c r="E4" s="81" t="s">
        <v>65</v>
      </c>
      <c r="F4" s="81" t="s">
        <v>65</v>
      </c>
      <c r="G4" s="81" t="s">
        <v>65</v>
      </c>
    </row>
    <row r="5" spans="2:8" ht="33" customHeight="1" x14ac:dyDescent="0.35">
      <c r="B5" s="57" t="s">
        <v>76</v>
      </c>
      <c r="C5" s="57">
        <v>32</v>
      </c>
      <c r="D5" s="57">
        <v>33</v>
      </c>
      <c r="E5" s="57">
        <v>2</v>
      </c>
      <c r="F5" s="57">
        <v>11</v>
      </c>
      <c r="G5" s="55">
        <v>78</v>
      </c>
    </row>
    <row r="6" spans="2:8" ht="33" customHeight="1" x14ac:dyDescent="0.35">
      <c r="B6" s="57" t="s">
        <v>77</v>
      </c>
      <c r="C6" s="57">
        <v>1</v>
      </c>
      <c r="D6" s="57">
        <v>0</v>
      </c>
      <c r="E6" s="57">
        <v>0</v>
      </c>
      <c r="F6" s="57">
        <v>1</v>
      </c>
      <c r="G6" s="55">
        <v>2</v>
      </c>
    </row>
    <row r="7" spans="2:8" ht="33" customHeight="1" x14ac:dyDescent="0.35">
      <c r="B7" s="57" t="s">
        <v>78</v>
      </c>
      <c r="C7" s="57">
        <v>13</v>
      </c>
      <c r="D7" s="57">
        <v>10</v>
      </c>
      <c r="E7" s="57">
        <v>0</v>
      </c>
      <c r="F7" s="57">
        <v>6</v>
      </c>
      <c r="G7" s="55">
        <v>29</v>
      </c>
    </row>
    <row r="8" spans="2:8" ht="33" customHeight="1" x14ac:dyDescent="0.35">
      <c r="B8" s="57"/>
      <c r="C8" s="81" t="s">
        <v>65</v>
      </c>
      <c r="D8" s="81" t="s">
        <v>65</v>
      </c>
      <c r="E8" s="81" t="s">
        <v>65</v>
      </c>
      <c r="F8" s="81" t="s">
        <v>65</v>
      </c>
      <c r="G8" s="81" t="s">
        <v>65</v>
      </c>
    </row>
    <row r="9" spans="2:8" ht="33" customHeight="1" x14ac:dyDescent="0.35">
      <c r="B9" s="57" t="s">
        <v>79</v>
      </c>
      <c r="C9" s="57">
        <v>2</v>
      </c>
      <c r="D9" s="57">
        <v>5</v>
      </c>
      <c r="E9" s="57">
        <v>16</v>
      </c>
      <c r="F9" s="57">
        <v>25</v>
      </c>
      <c r="G9" s="55">
        <v>48</v>
      </c>
    </row>
    <row r="10" spans="2:8" ht="33" customHeight="1" x14ac:dyDescent="0.35">
      <c r="B10" s="57" t="s">
        <v>80</v>
      </c>
      <c r="C10" s="57">
        <v>1</v>
      </c>
      <c r="D10" s="57">
        <v>12</v>
      </c>
      <c r="E10" s="57">
        <v>6</v>
      </c>
      <c r="F10" s="57">
        <v>164</v>
      </c>
      <c r="G10" s="55">
        <v>183</v>
      </c>
    </row>
    <row r="11" spans="2:8" ht="33" customHeight="1" x14ac:dyDescent="0.35">
      <c r="B11" s="48" t="s">
        <v>81</v>
      </c>
      <c r="C11" s="48">
        <v>76</v>
      </c>
      <c r="D11" s="48">
        <v>26</v>
      </c>
      <c r="E11" s="48">
        <v>4</v>
      </c>
      <c r="F11" s="48">
        <v>19</v>
      </c>
      <c r="G11" s="55">
        <v>125</v>
      </c>
    </row>
    <row r="12" spans="2:8" ht="33" customHeight="1" x14ac:dyDescent="0.35">
      <c r="B12" s="48" t="s">
        <v>82</v>
      </c>
      <c r="C12" s="48">
        <v>912</v>
      </c>
      <c r="D12" s="48">
        <v>66</v>
      </c>
      <c r="E12" s="48">
        <v>25</v>
      </c>
      <c r="F12" s="48">
        <v>156</v>
      </c>
      <c r="G12" s="55">
        <v>1159</v>
      </c>
    </row>
    <row r="13" spans="2:8" ht="33" customHeight="1" x14ac:dyDescent="0.35">
      <c r="B13" s="48" t="s">
        <v>83</v>
      </c>
      <c r="C13" s="48">
        <v>81</v>
      </c>
      <c r="D13" s="48">
        <v>10</v>
      </c>
      <c r="E13" s="48">
        <v>3</v>
      </c>
      <c r="F13" s="48">
        <v>279</v>
      </c>
      <c r="G13" s="55">
        <v>373</v>
      </c>
    </row>
    <row r="14" spans="2:8" ht="33" customHeight="1" x14ac:dyDescent="0.35">
      <c r="B14" s="48" t="s">
        <v>84</v>
      </c>
      <c r="C14" s="48">
        <v>7</v>
      </c>
      <c r="D14" s="48">
        <v>6</v>
      </c>
      <c r="E14" s="48">
        <v>5</v>
      </c>
      <c r="F14" s="81">
        <v>0</v>
      </c>
      <c r="G14" s="55">
        <v>18</v>
      </c>
    </row>
    <row r="15" spans="2:8" ht="33" customHeight="1" x14ac:dyDescent="0.35">
      <c r="B15" s="48" t="s">
        <v>85</v>
      </c>
      <c r="C15" s="48">
        <v>97</v>
      </c>
      <c r="D15" s="48">
        <v>402</v>
      </c>
      <c r="E15" s="48">
        <v>27</v>
      </c>
      <c r="F15" s="48">
        <v>11</v>
      </c>
      <c r="G15" s="55">
        <v>537</v>
      </c>
    </row>
    <row r="16" spans="2:8" ht="33" customHeight="1" x14ac:dyDescent="0.35">
      <c r="B16" s="57" t="s">
        <v>86</v>
      </c>
      <c r="C16" s="57">
        <v>11</v>
      </c>
      <c r="D16" s="57">
        <v>13</v>
      </c>
      <c r="E16" s="57">
        <v>0</v>
      </c>
      <c r="F16" s="57">
        <v>11</v>
      </c>
      <c r="G16" s="55">
        <v>35</v>
      </c>
    </row>
    <row r="17" spans="2:7" ht="33" customHeight="1" x14ac:dyDescent="0.35">
      <c r="B17" s="58" t="s">
        <v>92</v>
      </c>
      <c r="C17" s="58">
        <v>80</v>
      </c>
      <c r="D17" s="58">
        <v>731</v>
      </c>
      <c r="E17" s="58">
        <v>36</v>
      </c>
      <c r="F17" s="58">
        <v>432</v>
      </c>
      <c r="G17" s="55">
        <v>1279</v>
      </c>
    </row>
    <row r="18" spans="2:7" ht="33" customHeight="1" x14ac:dyDescent="0.35">
      <c r="B18" s="59" t="s">
        <v>5</v>
      </c>
      <c r="C18" s="60">
        <v>1338</v>
      </c>
      <c r="D18" s="60">
        <v>1345</v>
      </c>
      <c r="E18" s="60">
        <v>124</v>
      </c>
      <c r="F18" s="60">
        <v>1129</v>
      </c>
      <c r="G18" s="60">
        <v>3936</v>
      </c>
    </row>
    <row r="19" spans="2:7" ht="22.5" customHeight="1" x14ac:dyDescent="0.35">
      <c r="B19" s="61"/>
      <c r="C19" s="55"/>
      <c r="D19" s="55"/>
      <c r="E19" s="55"/>
      <c r="F19" s="55"/>
    </row>
    <row r="20" spans="2:7" ht="22.5" customHeight="1" x14ac:dyDescent="0.35">
      <c r="B20" s="51" t="s">
        <v>97</v>
      </c>
      <c r="C20" s="62"/>
      <c r="D20" s="62"/>
      <c r="E20" s="62"/>
      <c r="F20" s="62"/>
    </row>
    <row r="21" spans="2:7" ht="15.75" customHeight="1" x14ac:dyDescent="0.35"/>
    <row r="22" spans="2:7" ht="22.5" customHeight="1" x14ac:dyDescent="0.35">
      <c r="B22" s="37" t="s">
        <v>62</v>
      </c>
    </row>
  </sheetData>
  <mergeCells count="1">
    <mergeCell ref="B1:G1"/>
  </mergeCells>
  <printOptions horizontalCentered="1"/>
  <pageMargins left="0.24" right="0.37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S60"/>
  <sheetViews>
    <sheetView topLeftCell="M22" workbookViewId="0">
      <selection activeCell="C8" sqref="C8:G8"/>
    </sheetView>
  </sheetViews>
  <sheetFormatPr defaultRowHeight="13" x14ac:dyDescent="0.35"/>
  <cols>
    <col min="1" max="1" width="3.54296875" style="36" hidden="1" customWidth="1"/>
    <col min="2" max="2" width="27.54296875" style="36" customWidth="1"/>
    <col min="3" max="3" width="20.1796875" style="36" customWidth="1"/>
    <col min="4" max="4" width="21.7265625" style="36" customWidth="1"/>
    <col min="5" max="5" width="18.81640625" style="36" customWidth="1"/>
    <col min="6" max="6" width="21.453125" style="36" customWidth="1"/>
    <col min="7" max="7" width="26.54296875" style="36" customWidth="1"/>
    <col min="8" max="8" width="9.1796875" style="36"/>
    <col min="9" max="9" width="27.54296875" style="36" customWidth="1"/>
    <col min="10" max="10" width="20.1796875" style="36" customWidth="1"/>
    <col min="11" max="11" width="21.7265625" style="36" customWidth="1"/>
    <col min="12" max="12" width="18.81640625" style="36" customWidth="1"/>
    <col min="13" max="13" width="21.453125" style="36" customWidth="1"/>
    <col min="14" max="14" width="26.54296875" style="36" customWidth="1"/>
    <col min="15" max="15" width="9.1796875" style="36"/>
    <col min="16" max="16" width="27.54296875" style="36" customWidth="1"/>
    <col min="17" max="17" width="20.1796875" style="36" customWidth="1"/>
    <col min="18" max="18" width="21.7265625" style="36" customWidth="1"/>
    <col min="19" max="19" width="18.81640625" style="36" customWidth="1"/>
    <col min="20" max="20" width="21.453125" style="36" customWidth="1"/>
    <col min="21" max="21" width="26.54296875" style="36" customWidth="1"/>
    <col min="22" max="22" width="9.1796875" style="36"/>
    <col min="23" max="23" width="27.54296875" style="36" customWidth="1"/>
    <col min="24" max="24" width="20.1796875" style="36" customWidth="1"/>
    <col min="25" max="25" width="21.7265625" style="36" customWidth="1"/>
    <col min="26" max="26" width="18.81640625" style="36" customWidth="1"/>
    <col min="27" max="27" width="21.453125" style="36" customWidth="1"/>
    <col min="28" max="28" width="26.54296875" style="36" customWidth="1"/>
    <col min="29" max="29" width="9.1796875" style="36"/>
    <col min="30" max="30" width="27.54296875" style="36" customWidth="1"/>
    <col min="31" max="31" width="20.1796875" style="36" customWidth="1"/>
    <col min="32" max="32" width="21.7265625" style="36" customWidth="1"/>
    <col min="33" max="33" width="18.81640625" style="36" customWidth="1"/>
    <col min="34" max="34" width="21.453125" style="36" customWidth="1"/>
    <col min="35" max="35" width="26.54296875" style="36" customWidth="1"/>
    <col min="36" max="36" width="9.1796875" style="36"/>
    <col min="37" max="37" width="27.54296875" style="36" customWidth="1"/>
    <col min="38" max="38" width="20.1796875" style="36" customWidth="1"/>
    <col min="39" max="39" width="21.7265625" style="36" customWidth="1"/>
    <col min="40" max="40" width="18.81640625" style="36" customWidth="1"/>
    <col min="41" max="41" width="21.453125" style="36" customWidth="1"/>
    <col min="42" max="42" width="26.54296875" style="36" customWidth="1"/>
    <col min="43" max="43" width="9.1796875" style="36"/>
    <col min="44" max="44" width="27.54296875" style="36" customWidth="1"/>
    <col min="45" max="45" width="20.1796875" style="36" customWidth="1"/>
    <col min="46" max="46" width="21.7265625" style="36" customWidth="1"/>
    <col min="47" max="47" width="18.81640625" style="36" customWidth="1"/>
    <col min="48" max="48" width="21.453125" style="36" customWidth="1"/>
    <col min="49" max="49" width="26.54296875" style="36" customWidth="1"/>
    <col min="50" max="50" width="9.1796875" style="36"/>
    <col min="51" max="51" width="27.54296875" style="36" customWidth="1"/>
    <col min="52" max="52" width="20.1796875" style="36" customWidth="1"/>
    <col min="53" max="53" width="21.7265625" style="36" customWidth="1"/>
    <col min="54" max="54" width="18.81640625" style="36" customWidth="1"/>
    <col min="55" max="55" width="21.453125" style="36" customWidth="1"/>
    <col min="56" max="56" width="26.54296875" style="36" customWidth="1"/>
    <col min="57" max="57" width="9.1796875" style="36"/>
    <col min="58" max="58" width="27.54296875" style="36" customWidth="1"/>
    <col min="59" max="59" width="20.1796875" style="36" customWidth="1"/>
    <col min="60" max="60" width="21.7265625" style="36" customWidth="1"/>
    <col min="61" max="61" width="18.81640625" style="36" customWidth="1"/>
    <col min="62" max="62" width="21.453125" style="36" customWidth="1"/>
    <col min="63" max="63" width="26.54296875" style="36" customWidth="1"/>
    <col min="64" max="64" width="9.1796875" style="36"/>
    <col min="65" max="65" width="27.54296875" style="36" customWidth="1"/>
    <col min="66" max="66" width="20.1796875" style="36" customWidth="1"/>
    <col min="67" max="67" width="21.7265625" style="36" customWidth="1"/>
    <col min="68" max="68" width="18.81640625" style="36" customWidth="1"/>
    <col min="69" max="69" width="21.453125" style="36" customWidth="1"/>
    <col min="70" max="70" width="26.54296875" style="36" customWidth="1"/>
    <col min="71" max="71" width="9.1796875" style="36"/>
    <col min="72" max="72" width="27.54296875" style="36" customWidth="1"/>
    <col min="73" max="73" width="20.1796875" style="36" customWidth="1"/>
    <col min="74" max="74" width="21.7265625" style="36" customWidth="1"/>
    <col min="75" max="75" width="18.81640625" style="36" customWidth="1"/>
    <col min="76" max="76" width="21.453125" style="36" customWidth="1"/>
    <col min="77" max="77" width="26.54296875" style="36" customWidth="1"/>
    <col min="78" max="78" width="9.1796875" style="36"/>
    <col min="79" max="79" width="27.54296875" style="36" customWidth="1"/>
    <col min="80" max="80" width="20.1796875" style="36" customWidth="1"/>
    <col min="81" max="81" width="21.7265625" style="36" customWidth="1"/>
    <col min="82" max="82" width="18.81640625" style="36" customWidth="1"/>
    <col min="83" max="83" width="21.453125" style="36" customWidth="1"/>
    <col min="84" max="84" width="26.54296875" style="36" customWidth="1"/>
    <col min="85" max="86" width="9.1796875" style="36"/>
    <col min="87" max="87" width="27.54296875" style="36" customWidth="1"/>
    <col min="88" max="88" width="20.1796875" style="36" customWidth="1"/>
    <col min="89" max="89" width="21.7265625" style="36" customWidth="1"/>
    <col min="90" max="90" width="18.81640625" style="36" customWidth="1"/>
    <col min="91" max="91" width="21.453125" style="36" customWidth="1"/>
    <col min="92" max="92" width="26.54296875" style="36" customWidth="1"/>
    <col min="93" max="93" width="9.1796875" style="36"/>
    <col min="94" max="94" width="27.54296875" style="36" customWidth="1"/>
    <col min="95" max="95" width="20.1796875" style="36" customWidth="1"/>
    <col min="96" max="96" width="21.7265625" style="36" customWidth="1"/>
    <col min="97" max="97" width="18.81640625" style="36" customWidth="1"/>
    <col min="98" max="98" width="21.453125" style="36" customWidth="1"/>
    <col min="99" max="99" width="26.54296875" style="36" customWidth="1"/>
    <col min="100" max="100" width="9.1796875" style="36"/>
    <col min="101" max="101" width="27.54296875" style="36" customWidth="1"/>
    <col min="102" max="102" width="20.1796875" style="36" customWidth="1"/>
    <col min="103" max="103" width="21.7265625" style="36" customWidth="1"/>
    <col min="104" max="104" width="18.81640625" style="36" customWidth="1"/>
    <col min="105" max="105" width="21.453125" style="36" customWidth="1"/>
    <col min="106" max="106" width="26.54296875" style="36" customWidth="1"/>
    <col min="107" max="107" width="9.1796875" style="36"/>
    <col min="108" max="108" width="27.54296875" style="36" customWidth="1"/>
    <col min="109" max="109" width="20.1796875" style="36" customWidth="1"/>
    <col min="110" max="110" width="21.7265625" style="36" customWidth="1"/>
    <col min="111" max="111" width="18.81640625" style="36" customWidth="1"/>
    <col min="112" max="112" width="21.453125" style="36" customWidth="1"/>
    <col min="113" max="113" width="26.54296875" style="36" customWidth="1"/>
    <col min="114" max="115" width="9.1796875" style="36"/>
    <col min="116" max="116" width="27.54296875" style="36" customWidth="1"/>
    <col min="117" max="117" width="20.1796875" style="36" customWidth="1"/>
    <col min="118" max="118" width="21.7265625" style="36" customWidth="1"/>
    <col min="119" max="119" width="18.81640625" style="36" customWidth="1"/>
    <col min="120" max="120" width="21.453125" style="36" customWidth="1"/>
    <col min="121" max="121" width="26.54296875" style="36" customWidth="1"/>
    <col min="122" max="255" width="9.1796875" style="36"/>
    <col min="256" max="256" width="0" style="36" hidden="1" customWidth="1"/>
    <col min="257" max="257" width="27.54296875" style="36" customWidth="1"/>
    <col min="258" max="258" width="20.1796875" style="36" customWidth="1"/>
    <col min="259" max="259" width="21.7265625" style="36" customWidth="1"/>
    <col min="260" max="260" width="18.81640625" style="36" customWidth="1"/>
    <col min="261" max="261" width="21.453125" style="36" customWidth="1"/>
    <col min="262" max="262" width="26.54296875" style="36" customWidth="1"/>
    <col min="263" max="511" width="9.1796875" style="36"/>
    <col min="512" max="512" width="0" style="36" hidden="1" customWidth="1"/>
    <col min="513" max="513" width="27.54296875" style="36" customWidth="1"/>
    <col min="514" max="514" width="20.1796875" style="36" customWidth="1"/>
    <col min="515" max="515" width="21.7265625" style="36" customWidth="1"/>
    <col min="516" max="516" width="18.81640625" style="36" customWidth="1"/>
    <col min="517" max="517" width="21.453125" style="36" customWidth="1"/>
    <col min="518" max="518" width="26.54296875" style="36" customWidth="1"/>
    <col min="519" max="767" width="9.1796875" style="36"/>
    <col min="768" max="768" width="0" style="36" hidden="1" customWidth="1"/>
    <col min="769" max="769" width="27.54296875" style="36" customWidth="1"/>
    <col min="770" max="770" width="20.1796875" style="36" customWidth="1"/>
    <col min="771" max="771" width="21.7265625" style="36" customWidth="1"/>
    <col min="772" max="772" width="18.81640625" style="36" customWidth="1"/>
    <col min="773" max="773" width="21.453125" style="36" customWidth="1"/>
    <col min="774" max="774" width="26.54296875" style="36" customWidth="1"/>
    <col min="775" max="1023" width="9.1796875" style="36"/>
    <col min="1024" max="1024" width="0" style="36" hidden="1" customWidth="1"/>
    <col min="1025" max="1025" width="27.54296875" style="36" customWidth="1"/>
    <col min="1026" max="1026" width="20.1796875" style="36" customWidth="1"/>
    <col min="1027" max="1027" width="21.7265625" style="36" customWidth="1"/>
    <col min="1028" max="1028" width="18.81640625" style="36" customWidth="1"/>
    <col min="1029" max="1029" width="21.453125" style="36" customWidth="1"/>
    <col min="1030" max="1030" width="26.54296875" style="36" customWidth="1"/>
    <col min="1031" max="1279" width="9.1796875" style="36"/>
    <col min="1280" max="1280" width="0" style="36" hidden="1" customWidth="1"/>
    <col min="1281" max="1281" width="27.54296875" style="36" customWidth="1"/>
    <col min="1282" max="1282" width="20.1796875" style="36" customWidth="1"/>
    <col min="1283" max="1283" width="21.7265625" style="36" customWidth="1"/>
    <col min="1284" max="1284" width="18.81640625" style="36" customWidth="1"/>
    <col min="1285" max="1285" width="21.453125" style="36" customWidth="1"/>
    <col min="1286" max="1286" width="26.54296875" style="36" customWidth="1"/>
    <col min="1287" max="1535" width="9.1796875" style="36"/>
    <col min="1536" max="1536" width="0" style="36" hidden="1" customWidth="1"/>
    <col min="1537" max="1537" width="27.54296875" style="36" customWidth="1"/>
    <col min="1538" max="1538" width="20.1796875" style="36" customWidth="1"/>
    <col min="1539" max="1539" width="21.7265625" style="36" customWidth="1"/>
    <col min="1540" max="1540" width="18.81640625" style="36" customWidth="1"/>
    <col min="1541" max="1541" width="21.453125" style="36" customWidth="1"/>
    <col min="1542" max="1542" width="26.54296875" style="36" customWidth="1"/>
    <col min="1543" max="1791" width="9.1796875" style="36"/>
    <col min="1792" max="1792" width="0" style="36" hidden="1" customWidth="1"/>
    <col min="1793" max="1793" width="27.54296875" style="36" customWidth="1"/>
    <col min="1794" max="1794" width="20.1796875" style="36" customWidth="1"/>
    <col min="1795" max="1795" width="21.7265625" style="36" customWidth="1"/>
    <col min="1796" max="1796" width="18.81640625" style="36" customWidth="1"/>
    <col min="1797" max="1797" width="21.453125" style="36" customWidth="1"/>
    <col min="1798" max="1798" width="26.54296875" style="36" customWidth="1"/>
    <col min="1799" max="2047" width="9.1796875" style="36"/>
    <col min="2048" max="2048" width="0" style="36" hidden="1" customWidth="1"/>
    <col min="2049" max="2049" width="27.54296875" style="36" customWidth="1"/>
    <col min="2050" max="2050" width="20.1796875" style="36" customWidth="1"/>
    <col min="2051" max="2051" width="21.7265625" style="36" customWidth="1"/>
    <col min="2052" max="2052" width="18.81640625" style="36" customWidth="1"/>
    <col min="2053" max="2053" width="21.453125" style="36" customWidth="1"/>
    <col min="2054" max="2054" width="26.54296875" style="36" customWidth="1"/>
    <col min="2055" max="2303" width="9.1796875" style="36"/>
    <col min="2304" max="2304" width="0" style="36" hidden="1" customWidth="1"/>
    <col min="2305" max="2305" width="27.54296875" style="36" customWidth="1"/>
    <col min="2306" max="2306" width="20.1796875" style="36" customWidth="1"/>
    <col min="2307" max="2307" width="21.7265625" style="36" customWidth="1"/>
    <col min="2308" max="2308" width="18.81640625" style="36" customWidth="1"/>
    <col min="2309" max="2309" width="21.453125" style="36" customWidth="1"/>
    <col min="2310" max="2310" width="26.54296875" style="36" customWidth="1"/>
    <col min="2311" max="2559" width="9.1796875" style="36"/>
    <col min="2560" max="2560" width="0" style="36" hidden="1" customWidth="1"/>
    <col min="2561" max="2561" width="27.54296875" style="36" customWidth="1"/>
    <col min="2562" max="2562" width="20.1796875" style="36" customWidth="1"/>
    <col min="2563" max="2563" width="21.7265625" style="36" customWidth="1"/>
    <col min="2564" max="2564" width="18.81640625" style="36" customWidth="1"/>
    <col min="2565" max="2565" width="21.453125" style="36" customWidth="1"/>
    <col min="2566" max="2566" width="26.54296875" style="36" customWidth="1"/>
    <col min="2567" max="2815" width="9.1796875" style="36"/>
    <col min="2816" max="2816" width="0" style="36" hidden="1" customWidth="1"/>
    <col min="2817" max="2817" width="27.54296875" style="36" customWidth="1"/>
    <col min="2818" max="2818" width="20.1796875" style="36" customWidth="1"/>
    <col min="2819" max="2819" width="21.7265625" style="36" customWidth="1"/>
    <col min="2820" max="2820" width="18.81640625" style="36" customWidth="1"/>
    <col min="2821" max="2821" width="21.453125" style="36" customWidth="1"/>
    <col min="2822" max="2822" width="26.54296875" style="36" customWidth="1"/>
    <col min="2823" max="3071" width="9.1796875" style="36"/>
    <col min="3072" max="3072" width="0" style="36" hidden="1" customWidth="1"/>
    <col min="3073" max="3073" width="27.54296875" style="36" customWidth="1"/>
    <col min="3074" max="3074" width="20.1796875" style="36" customWidth="1"/>
    <col min="3075" max="3075" width="21.7265625" style="36" customWidth="1"/>
    <col min="3076" max="3076" width="18.81640625" style="36" customWidth="1"/>
    <col min="3077" max="3077" width="21.453125" style="36" customWidth="1"/>
    <col min="3078" max="3078" width="26.54296875" style="36" customWidth="1"/>
    <col min="3079" max="3327" width="9.1796875" style="36"/>
    <col min="3328" max="3328" width="0" style="36" hidden="1" customWidth="1"/>
    <col min="3329" max="3329" width="27.54296875" style="36" customWidth="1"/>
    <col min="3330" max="3330" width="20.1796875" style="36" customWidth="1"/>
    <col min="3331" max="3331" width="21.7265625" style="36" customWidth="1"/>
    <col min="3332" max="3332" width="18.81640625" style="36" customWidth="1"/>
    <col min="3333" max="3333" width="21.453125" style="36" customWidth="1"/>
    <col min="3334" max="3334" width="26.54296875" style="36" customWidth="1"/>
    <col min="3335" max="3583" width="9.1796875" style="36"/>
    <col min="3584" max="3584" width="0" style="36" hidden="1" customWidth="1"/>
    <col min="3585" max="3585" width="27.54296875" style="36" customWidth="1"/>
    <col min="3586" max="3586" width="20.1796875" style="36" customWidth="1"/>
    <col min="3587" max="3587" width="21.7265625" style="36" customWidth="1"/>
    <col min="3588" max="3588" width="18.81640625" style="36" customWidth="1"/>
    <col min="3589" max="3589" width="21.453125" style="36" customWidth="1"/>
    <col min="3590" max="3590" width="26.54296875" style="36" customWidth="1"/>
    <col min="3591" max="3839" width="9.1796875" style="36"/>
    <col min="3840" max="3840" width="0" style="36" hidden="1" customWidth="1"/>
    <col min="3841" max="3841" width="27.54296875" style="36" customWidth="1"/>
    <col min="3842" max="3842" width="20.1796875" style="36" customWidth="1"/>
    <col min="3843" max="3843" width="21.7265625" style="36" customWidth="1"/>
    <col min="3844" max="3844" width="18.81640625" style="36" customWidth="1"/>
    <col min="3845" max="3845" width="21.453125" style="36" customWidth="1"/>
    <col min="3846" max="3846" width="26.54296875" style="36" customWidth="1"/>
    <col min="3847" max="4095" width="9.1796875" style="36"/>
    <col min="4096" max="4096" width="0" style="36" hidden="1" customWidth="1"/>
    <col min="4097" max="4097" width="27.54296875" style="36" customWidth="1"/>
    <col min="4098" max="4098" width="20.1796875" style="36" customWidth="1"/>
    <col min="4099" max="4099" width="21.7265625" style="36" customWidth="1"/>
    <col min="4100" max="4100" width="18.81640625" style="36" customWidth="1"/>
    <col min="4101" max="4101" width="21.453125" style="36" customWidth="1"/>
    <col min="4102" max="4102" width="26.54296875" style="36" customWidth="1"/>
    <col min="4103" max="4351" width="9.1796875" style="36"/>
    <col min="4352" max="4352" width="0" style="36" hidden="1" customWidth="1"/>
    <col min="4353" max="4353" width="27.54296875" style="36" customWidth="1"/>
    <col min="4354" max="4354" width="20.1796875" style="36" customWidth="1"/>
    <col min="4355" max="4355" width="21.7265625" style="36" customWidth="1"/>
    <col min="4356" max="4356" width="18.81640625" style="36" customWidth="1"/>
    <col min="4357" max="4357" width="21.453125" style="36" customWidth="1"/>
    <col min="4358" max="4358" width="26.54296875" style="36" customWidth="1"/>
    <col min="4359" max="4607" width="9.1796875" style="36"/>
    <col min="4608" max="4608" width="0" style="36" hidden="1" customWidth="1"/>
    <col min="4609" max="4609" width="27.54296875" style="36" customWidth="1"/>
    <col min="4610" max="4610" width="20.1796875" style="36" customWidth="1"/>
    <col min="4611" max="4611" width="21.7265625" style="36" customWidth="1"/>
    <col min="4612" max="4612" width="18.81640625" style="36" customWidth="1"/>
    <col min="4613" max="4613" width="21.453125" style="36" customWidth="1"/>
    <col min="4614" max="4614" width="26.54296875" style="36" customWidth="1"/>
    <col min="4615" max="4863" width="9.1796875" style="36"/>
    <col min="4864" max="4864" width="0" style="36" hidden="1" customWidth="1"/>
    <col min="4865" max="4865" width="27.54296875" style="36" customWidth="1"/>
    <col min="4866" max="4866" width="20.1796875" style="36" customWidth="1"/>
    <col min="4867" max="4867" width="21.7265625" style="36" customWidth="1"/>
    <col min="4868" max="4868" width="18.81640625" style="36" customWidth="1"/>
    <col min="4869" max="4869" width="21.453125" style="36" customWidth="1"/>
    <col min="4870" max="4870" width="26.54296875" style="36" customWidth="1"/>
    <col min="4871" max="5119" width="9.1796875" style="36"/>
    <col min="5120" max="5120" width="0" style="36" hidden="1" customWidth="1"/>
    <col min="5121" max="5121" width="27.54296875" style="36" customWidth="1"/>
    <col min="5122" max="5122" width="20.1796875" style="36" customWidth="1"/>
    <col min="5123" max="5123" width="21.7265625" style="36" customWidth="1"/>
    <col min="5124" max="5124" width="18.81640625" style="36" customWidth="1"/>
    <col min="5125" max="5125" width="21.453125" style="36" customWidth="1"/>
    <col min="5126" max="5126" width="26.54296875" style="36" customWidth="1"/>
    <col min="5127" max="5375" width="9.1796875" style="36"/>
    <col min="5376" max="5376" width="0" style="36" hidden="1" customWidth="1"/>
    <col min="5377" max="5377" width="27.54296875" style="36" customWidth="1"/>
    <col min="5378" max="5378" width="20.1796875" style="36" customWidth="1"/>
    <col min="5379" max="5379" width="21.7265625" style="36" customWidth="1"/>
    <col min="5380" max="5380" width="18.81640625" style="36" customWidth="1"/>
    <col min="5381" max="5381" width="21.453125" style="36" customWidth="1"/>
    <col min="5382" max="5382" width="26.54296875" style="36" customWidth="1"/>
    <col min="5383" max="5631" width="9.1796875" style="36"/>
    <col min="5632" max="5632" width="0" style="36" hidden="1" customWidth="1"/>
    <col min="5633" max="5633" width="27.54296875" style="36" customWidth="1"/>
    <col min="5634" max="5634" width="20.1796875" style="36" customWidth="1"/>
    <col min="5635" max="5635" width="21.7265625" style="36" customWidth="1"/>
    <col min="5636" max="5636" width="18.81640625" style="36" customWidth="1"/>
    <col min="5637" max="5637" width="21.453125" style="36" customWidth="1"/>
    <col min="5638" max="5638" width="26.54296875" style="36" customWidth="1"/>
    <col min="5639" max="5887" width="9.1796875" style="36"/>
    <col min="5888" max="5888" width="0" style="36" hidden="1" customWidth="1"/>
    <col min="5889" max="5889" width="27.54296875" style="36" customWidth="1"/>
    <col min="5890" max="5890" width="20.1796875" style="36" customWidth="1"/>
    <col min="5891" max="5891" width="21.7265625" style="36" customWidth="1"/>
    <col min="5892" max="5892" width="18.81640625" style="36" customWidth="1"/>
    <col min="5893" max="5893" width="21.453125" style="36" customWidth="1"/>
    <col min="5894" max="5894" width="26.54296875" style="36" customWidth="1"/>
    <col min="5895" max="6143" width="9.1796875" style="36"/>
    <col min="6144" max="6144" width="0" style="36" hidden="1" customWidth="1"/>
    <col min="6145" max="6145" width="27.54296875" style="36" customWidth="1"/>
    <col min="6146" max="6146" width="20.1796875" style="36" customWidth="1"/>
    <col min="6147" max="6147" width="21.7265625" style="36" customWidth="1"/>
    <col min="6148" max="6148" width="18.81640625" style="36" customWidth="1"/>
    <col min="6149" max="6149" width="21.453125" style="36" customWidth="1"/>
    <col min="6150" max="6150" width="26.54296875" style="36" customWidth="1"/>
    <col min="6151" max="6399" width="9.1796875" style="36"/>
    <col min="6400" max="6400" width="0" style="36" hidden="1" customWidth="1"/>
    <col min="6401" max="6401" width="27.54296875" style="36" customWidth="1"/>
    <col min="6402" max="6402" width="20.1796875" style="36" customWidth="1"/>
    <col min="6403" max="6403" width="21.7265625" style="36" customWidth="1"/>
    <col min="6404" max="6404" width="18.81640625" style="36" customWidth="1"/>
    <col min="6405" max="6405" width="21.453125" style="36" customWidth="1"/>
    <col min="6406" max="6406" width="26.54296875" style="36" customWidth="1"/>
    <col min="6407" max="6655" width="9.1796875" style="36"/>
    <col min="6656" max="6656" width="0" style="36" hidden="1" customWidth="1"/>
    <col min="6657" max="6657" width="27.54296875" style="36" customWidth="1"/>
    <col min="6658" max="6658" width="20.1796875" style="36" customWidth="1"/>
    <col min="6659" max="6659" width="21.7265625" style="36" customWidth="1"/>
    <col min="6660" max="6660" width="18.81640625" style="36" customWidth="1"/>
    <col min="6661" max="6661" width="21.453125" style="36" customWidth="1"/>
    <col min="6662" max="6662" width="26.54296875" style="36" customWidth="1"/>
    <col min="6663" max="6911" width="9.1796875" style="36"/>
    <col min="6912" max="6912" width="0" style="36" hidden="1" customWidth="1"/>
    <col min="6913" max="6913" width="27.54296875" style="36" customWidth="1"/>
    <col min="6914" max="6914" width="20.1796875" style="36" customWidth="1"/>
    <col min="6915" max="6915" width="21.7265625" style="36" customWidth="1"/>
    <col min="6916" max="6916" width="18.81640625" style="36" customWidth="1"/>
    <col min="6917" max="6917" width="21.453125" style="36" customWidth="1"/>
    <col min="6918" max="6918" width="26.54296875" style="36" customWidth="1"/>
    <col min="6919" max="7167" width="9.1796875" style="36"/>
    <col min="7168" max="7168" width="0" style="36" hidden="1" customWidth="1"/>
    <col min="7169" max="7169" width="27.54296875" style="36" customWidth="1"/>
    <col min="7170" max="7170" width="20.1796875" style="36" customWidth="1"/>
    <col min="7171" max="7171" width="21.7265625" style="36" customWidth="1"/>
    <col min="7172" max="7172" width="18.81640625" style="36" customWidth="1"/>
    <col min="7173" max="7173" width="21.453125" style="36" customWidth="1"/>
    <col min="7174" max="7174" width="26.54296875" style="36" customWidth="1"/>
    <col min="7175" max="7423" width="9.1796875" style="36"/>
    <col min="7424" max="7424" width="0" style="36" hidden="1" customWidth="1"/>
    <col min="7425" max="7425" width="27.54296875" style="36" customWidth="1"/>
    <col min="7426" max="7426" width="20.1796875" style="36" customWidth="1"/>
    <col min="7427" max="7427" width="21.7265625" style="36" customWidth="1"/>
    <col min="7428" max="7428" width="18.81640625" style="36" customWidth="1"/>
    <col min="7429" max="7429" width="21.453125" style="36" customWidth="1"/>
    <col min="7430" max="7430" width="26.54296875" style="36" customWidth="1"/>
    <col min="7431" max="7679" width="9.1796875" style="36"/>
    <col min="7680" max="7680" width="0" style="36" hidden="1" customWidth="1"/>
    <col min="7681" max="7681" width="27.54296875" style="36" customWidth="1"/>
    <col min="7682" max="7682" width="20.1796875" style="36" customWidth="1"/>
    <col min="7683" max="7683" width="21.7265625" style="36" customWidth="1"/>
    <col min="7684" max="7684" width="18.81640625" style="36" customWidth="1"/>
    <col min="7685" max="7685" width="21.453125" style="36" customWidth="1"/>
    <col min="7686" max="7686" width="26.54296875" style="36" customWidth="1"/>
    <col min="7687" max="7935" width="9.1796875" style="36"/>
    <col min="7936" max="7936" width="0" style="36" hidden="1" customWidth="1"/>
    <col min="7937" max="7937" width="27.54296875" style="36" customWidth="1"/>
    <col min="7938" max="7938" width="20.1796875" style="36" customWidth="1"/>
    <col min="7939" max="7939" width="21.7265625" style="36" customWidth="1"/>
    <col min="7940" max="7940" width="18.81640625" style="36" customWidth="1"/>
    <col min="7941" max="7941" width="21.453125" style="36" customWidth="1"/>
    <col min="7942" max="7942" width="26.54296875" style="36" customWidth="1"/>
    <col min="7943" max="8191" width="9.1796875" style="36"/>
    <col min="8192" max="8192" width="0" style="36" hidden="1" customWidth="1"/>
    <col min="8193" max="8193" width="27.54296875" style="36" customWidth="1"/>
    <col min="8194" max="8194" width="20.1796875" style="36" customWidth="1"/>
    <col min="8195" max="8195" width="21.7265625" style="36" customWidth="1"/>
    <col min="8196" max="8196" width="18.81640625" style="36" customWidth="1"/>
    <col min="8197" max="8197" width="21.453125" style="36" customWidth="1"/>
    <col min="8198" max="8198" width="26.54296875" style="36" customWidth="1"/>
    <col min="8199" max="8447" width="9.1796875" style="36"/>
    <col min="8448" max="8448" width="0" style="36" hidden="1" customWidth="1"/>
    <col min="8449" max="8449" width="27.54296875" style="36" customWidth="1"/>
    <col min="8450" max="8450" width="20.1796875" style="36" customWidth="1"/>
    <col min="8451" max="8451" width="21.7265625" style="36" customWidth="1"/>
    <col min="8452" max="8452" width="18.81640625" style="36" customWidth="1"/>
    <col min="8453" max="8453" width="21.453125" style="36" customWidth="1"/>
    <col min="8454" max="8454" width="26.54296875" style="36" customWidth="1"/>
    <col min="8455" max="8703" width="9.1796875" style="36"/>
    <col min="8704" max="8704" width="0" style="36" hidden="1" customWidth="1"/>
    <col min="8705" max="8705" width="27.54296875" style="36" customWidth="1"/>
    <col min="8706" max="8706" width="20.1796875" style="36" customWidth="1"/>
    <col min="8707" max="8707" width="21.7265625" style="36" customWidth="1"/>
    <col min="8708" max="8708" width="18.81640625" style="36" customWidth="1"/>
    <col min="8709" max="8709" width="21.453125" style="36" customWidth="1"/>
    <col min="8710" max="8710" width="26.54296875" style="36" customWidth="1"/>
    <col min="8711" max="8959" width="9.1796875" style="36"/>
    <col min="8960" max="8960" width="0" style="36" hidden="1" customWidth="1"/>
    <col min="8961" max="8961" width="27.54296875" style="36" customWidth="1"/>
    <col min="8962" max="8962" width="20.1796875" style="36" customWidth="1"/>
    <col min="8963" max="8963" width="21.7265625" style="36" customWidth="1"/>
    <col min="8964" max="8964" width="18.81640625" style="36" customWidth="1"/>
    <col min="8965" max="8965" width="21.453125" style="36" customWidth="1"/>
    <col min="8966" max="8966" width="26.54296875" style="36" customWidth="1"/>
    <col min="8967" max="9215" width="9.1796875" style="36"/>
    <col min="9216" max="9216" width="0" style="36" hidden="1" customWidth="1"/>
    <col min="9217" max="9217" width="27.54296875" style="36" customWidth="1"/>
    <col min="9218" max="9218" width="20.1796875" style="36" customWidth="1"/>
    <col min="9219" max="9219" width="21.7265625" style="36" customWidth="1"/>
    <col min="9220" max="9220" width="18.81640625" style="36" customWidth="1"/>
    <col min="9221" max="9221" width="21.453125" style="36" customWidth="1"/>
    <col min="9222" max="9222" width="26.54296875" style="36" customWidth="1"/>
    <col min="9223" max="9471" width="9.1796875" style="36"/>
    <col min="9472" max="9472" width="0" style="36" hidden="1" customWidth="1"/>
    <col min="9473" max="9473" width="27.54296875" style="36" customWidth="1"/>
    <col min="9474" max="9474" width="20.1796875" style="36" customWidth="1"/>
    <col min="9475" max="9475" width="21.7265625" style="36" customWidth="1"/>
    <col min="9476" max="9476" width="18.81640625" style="36" customWidth="1"/>
    <col min="9477" max="9477" width="21.453125" style="36" customWidth="1"/>
    <col min="9478" max="9478" width="26.54296875" style="36" customWidth="1"/>
    <col min="9479" max="9727" width="9.1796875" style="36"/>
    <col min="9728" max="9728" width="0" style="36" hidden="1" customWidth="1"/>
    <col min="9729" max="9729" width="27.54296875" style="36" customWidth="1"/>
    <col min="9730" max="9730" width="20.1796875" style="36" customWidth="1"/>
    <col min="9731" max="9731" width="21.7265625" style="36" customWidth="1"/>
    <col min="9732" max="9732" width="18.81640625" style="36" customWidth="1"/>
    <col min="9733" max="9733" width="21.453125" style="36" customWidth="1"/>
    <col min="9734" max="9734" width="26.54296875" style="36" customWidth="1"/>
    <col min="9735" max="9983" width="9.1796875" style="36"/>
    <col min="9984" max="9984" width="0" style="36" hidden="1" customWidth="1"/>
    <col min="9985" max="9985" width="27.54296875" style="36" customWidth="1"/>
    <col min="9986" max="9986" width="20.1796875" style="36" customWidth="1"/>
    <col min="9987" max="9987" width="21.7265625" style="36" customWidth="1"/>
    <col min="9988" max="9988" width="18.81640625" style="36" customWidth="1"/>
    <col min="9989" max="9989" width="21.453125" style="36" customWidth="1"/>
    <col min="9990" max="9990" width="26.54296875" style="36" customWidth="1"/>
    <col min="9991" max="10239" width="9.1796875" style="36"/>
    <col min="10240" max="10240" width="0" style="36" hidden="1" customWidth="1"/>
    <col min="10241" max="10241" width="27.54296875" style="36" customWidth="1"/>
    <col min="10242" max="10242" width="20.1796875" style="36" customWidth="1"/>
    <col min="10243" max="10243" width="21.7265625" style="36" customWidth="1"/>
    <col min="10244" max="10244" width="18.81640625" style="36" customWidth="1"/>
    <col min="10245" max="10245" width="21.453125" style="36" customWidth="1"/>
    <col min="10246" max="10246" width="26.54296875" style="36" customWidth="1"/>
    <col min="10247" max="10495" width="9.1796875" style="36"/>
    <col min="10496" max="10496" width="0" style="36" hidden="1" customWidth="1"/>
    <col min="10497" max="10497" width="27.54296875" style="36" customWidth="1"/>
    <col min="10498" max="10498" width="20.1796875" style="36" customWidth="1"/>
    <col min="10499" max="10499" width="21.7265625" style="36" customWidth="1"/>
    <col min="10500" max="10500" width="18.81640625" style="36" customWidth="1"/>
    <col min="10501" max="10501" width="21.453125" style="36" customWidth="1"/>
    <col min="10502" max="10502" width="26.54296875" style="36" customWidth="1"/>
    <col min="10503" max="10751" width="9.1796875" style="36"/>
    <col min="10752" max="10752" width="0" style="36" hidden="1" customWidth="1"/>
    <col min="10753" max="10753" width="27.54296875" style="36" customWidth="1"/>
    <col min="10754" max="10754" width="20.1796875" style="36" customWidth="1"/>
    <col min="10755" max="10755" width="21.7265625" style="36" customWidth="1"/>
    <col min="10756" max="10756" width="18.81640625" style="36" customWidth="1"/>
    <col min="10757" max="10757" width="21.453125" style="36" customWidth="1"/>
    <col min="10758" max="10758" width="26.54296875" style="36" customWidth="1"/>
    <col min="10759" max="11007" width="9.1796875" style="36"/>
    <col min="11008" max="11008" width="0" style="36" hidden="1" customWidth="1"/>
    <col min="11009" max="11009" width="27.54296875" style="36" customWidth="1"/>
    <col min="11010" max="11010" width="20.1796875" style="36" customWidth="1"/>
    <col min="11011" max="11011" width="21.7265625" style="36" customWidth="1"/>
    <col min="11012" max="11012" width="18.81640625" style="36" customWidth="1"/>
    <col min="11013" max="11013" width="21.453125" style="36" customWidth="1"/>
    <col min="11014" max="11014" width="26.54296875" style="36" customWidth="1"/>
    <col min="11015" max="11263" width="9.1796875" style="36"/>
    <col min="11264" max="11264" width="0" style="36" hidden="1" customWidth="1"/>
    <col min="11265" max="11265" width="27.54296875" style="36" customWidth="1"/>
    <col min="11266" max="11266" width="20.1796875" style="36" customWidth="1"/>
    <col min="11267" max="11267" width="21.7265625" style="36" customWidth="1"/>
    <col min="11268" max="11268" width="18.81640625" style="36" customWidth="1"/>
    <col min="11269" max="11269" width="21.453125" style="36" customWidth="1"/>
    <col min="11270" max="11270" width="26.54296875" style="36" customWidth="1"/>
    <col min="11271" max="11519" width="9.1796875" style="36"/>
    <col min="11520" max="11520" width="0" style="36" hidden="1" customWidth="1"/>
    <col min="11521" max="11521" width="27.54296875" style="36" customWidth="1"/>
    <col min="11522" max="11522" width="20.1796875" style="36" customWidth="1"/>
    <col min="11523" max="11523" width="21.7265625" style="36" customWidth="1"/>
    <col min="11524" max="11524" width="18.81640625" style="36" customWidth="1"/>
    <col min="11525" max="11525" width="21.453125" style="36" customWidth="1"/>
    <col min="11526" max="11526" width="26.54296875" style="36" customWidth="1"/>
    <col min="11527" max="11775" width="9.1796875" style="36"/>
    <col min="11776" max="11776" width="0" style="36" hidden="1" customWidth="1"/>
    <col min="11777" max="11777" width="27.54296875" style="36" customWidth="1"/>
    <col min="11778" max="11778" width="20.1796875" style="36" customWidth="1"/>
    <col min="11779" max="11779" width="21.7265625" style="36" customWidth="1"/>
    <col min="11780" max="11780" width="18.81640625" style="36" customWidth="1"/>
    <col min="11781" max="11781" width="21.453125" style="36" customWidth="1"/>
    <col min="11782" max="11782" width="26.54296875" style="36" customWidth="1"/>
    <col min="11783" max="12031" width="9.1796875" style="36"/>
    <col min="12032" max="12032" width="0" style="36" hidden="1" customWidth="1"/>
    <col min="12033" max="12033" width="27.54296875" style="36" customWidth="1"/>
    <col min="12034" max="12034" width="20.1796875" style="36" customWidth="1"/>
    <col min="12035" max="12035" width="21.7265625" style="36" customWidth="1"/>
    <col min="12036" max="12036" width="18.81640625" style="36" customWidth="1"/>
    <col min="12037" max="12037" width="21.453125" style="36" customWidth="1"/>
    <col min="12038" max="12038" width="26.54296875" style="36" customWidth="1"/>
    <col min="12039" max="12287" width="9.1796875" style="36"/>
    <col min="12288" max="12288" width="0" style="36" hidden="1" customWidth="1"/>
    <col min="12289" max="12289" width="27.54296875" style="36" customWidth="1"/>
    <col min="12290" max="12290" width="20.1796875" style="36" customWidth="1"/>
    <col min="12291" max="12291" width="21.7265625" style="36" customWidth="1"/>
    <col min="12292" max="12292" width="18.81640625" style="36" customWidth="1"/>
    <col min="12293" max="12293" width="21.453125" style="36" customWidth="1"/>
    <col min="12294" max="12294" width="26.54296875" style="36" customWidth="1"/>
    <col min="12295" max="12543" width="9.1796875" style="36"/>
    <col min="12544" max="12544" width="0" style="36" hidden="1" customWidth="1"/>
    <col min="12545" max="12545" width="27.54296875" style="36" customWidth="1"/>
    <col min="12546" max="12546" width="20.1796875" style="36" customWidth="1"/>
    <col min="12547" max="12547" width="21.7265625" style="36" customWidth="1"/>
    <col min="12548" max="12548" width="18.81640625" style="36" customWidth="1"/>
    <col min="12549" max="12549" width="21.453125" style="36" customWidth="1"/>
    <col min="12550" max="12550" width="26.54296875" style="36" customWidth="1"/>
    <col min="12551" max="12799" width="9.1796875" style="36"/>
    <col min="12800" max="12800" width="0" style="36" hidden="1" customWidth="1"/>
    <col min="12801" max="12801" width="27.54296875" style="36" customWidth="1"/>
    <col min="12802" max="12802" width="20.1796875" style="36" customWidth="1"/>
    <col min="12803" max="12803" width="21.7265625" style="36" customWidth="1"/>
    <col min="12804" max="12804" width="18.81640625" style="36" customWidth="1"/>
    <col min="12805" max="12805" width="21.453125" style="36" customWidth="1"/>
    <col min="12806" max="12806" width="26.54296875" style="36" customWidth="1"/>
    <col min="12807" max="13055" width="9.1796875" style="36"/>
    <col min="13056" max="13056" width="0" style="36" hidden="1" customWidth="1"/>
    <col min="13057" max="13057" width="27.54296875" style="36" customWidth="1"/>
    <col min="13058" max="13058" width="20.1796875" style="36" customWidth="1"/>
    <col min="13059" max="13059" width="21.7265625" style="36" customWidth="1"/>
    <col min="13060" max="13060" width="18.81640625" style="36" customWidth="1"/>
    <col min="13061" max="13061" width="21.453125" style="36" customWidth="1"/>
    <col min="13062" max="13062" width="26.54296875" style="36" customWidth="1"/>
    <col min="13063" max="13311" width="9.1796875" style="36"/>
    <col min="13312" max="13312" width="0" style="36" hidden="1" customWidth="1"/>
    <col min="13313" max="13313" width="27.54296875" style="36" customWidth="1"/>
    <col min="13314" max="13314" width="20.1796875" style="36" customWidth="1"/>
    <col min="13315" max="13315" width="21.7265625" style="36" customWidth="1"/>
    <col min="13316" max="13316" width="18.81640625" style="36" customWidth="1"/>
    <col min="13317" max="13317" width="21.453125" style="36" customWidth="1"/>
    <col min="13318" max="13318" width="26.54296875" style="36" customWidth="1"/>
    <col min="13319" max="13567" width="9.1796875" style="36"/>
    <col min="13568" max="13568" width="0" style="36" hidden="1" customWidth="1"/>
    <col min="13569" max="13569" width="27.54296875" style="36" customWidth="1"/>
    <col min="13570" max="13570" width="20.1796875" style="36" customWidth="1"/>
    <col min="13571" max="13571" width="21.7265625" style="36" customWidth="1"/>
    <col min="13572" max="13572" width="18.81640625" style="36" customWidth="1"/>
    <col min="13573" max="13573" width="21.453125" style="36" customWidth="1"/>
    <col min="13574" max="13574" width="26.54296875" style="36" customWidth="1"/>
    <col min="13575" max="13823" width="9.1796875" style="36"/>
    <col min="13824" max="13824" width="0" style="36" hidden="1" customWidth="1"/>
    <col min="13825" max="13825" width="27.54296875" style="36" customWidth="1"/>
    <col min="13826" max="13826" width="20.1796875" style="36" customWidth="1"/>
    <col min="13827" max="13827" width="21.7265625" style="36" customWidth="1"/>
    <col min="13828" max="13828" width="18.81640625" style="36" customWidth="1"/>
    <col min="13829" max="13829" width="21.453125" style="36" customWidth="1"/>
    <col min="13830" max="13830" width="26.54296875" style="36" customWidth="1"/>
    <col min="13831" max="14079" width="9.1796875" style="36"/>
    <col min="14080" max="14080" width="0" style="36" hidden="1" customWidth="1"/>
    <col min="14081" max="14081" width="27.54296875" style="36" customWidth="1"/>
    <col min="14082" max="14082" width="20.1796875" style="36" customWidth="1"/>
    <col min="14083" max="14083" width="21.7265625" style="36" customWidth="1"/>
    <col min="14084" max="14084" width="18.81640625" style="36" customWidth="1"/>
    <col min="14085" max="14085" width="21.453125" style="36" customWidth="1"/>
    <col min="14086" max="14086" width="26.54296875" style="36" customWidth="1"/>
    <col min="14087" max="14335" width="9.1796875" style="36"/>
    <col min="14336" max="14336" width="0" style="36" hidden="1" customWidth="1"/>
    <col min="14337" max="14337" width="27.54296875" style="36" customWidth="1"/>
    <col min="14338" max="14338" width="20.1796875" style="36" customWidth="1"/>
    <col min="14339" max="14339" width="21.7265625" style="36" customWidth="1"/>
    <col min="14340" max="14340" width="18.81640625" style="36" customWidth="1"/>
    <col min="14341" max="14341" width="21.453125" style="36" customWidth="1"/>
    <col min="14342" max="14342" width="26.54296875" style="36" customWidth="1"/>
    <col min="14343" max="14591" width="9.1796875" style="36"/>
    <col min="14592" max="14592" width="0" style="36" hidden="1" customWidth="1"/>
    <col min="14593" max="14593" width="27.54296875" style="36" customWidth="1"/>
    <col min="14594" max="14594" width="20.1796875" style="36" customWidth="1"/>
    <col min="14595" max="14595" width="21.7265625" style="36" customWidth="1"/>
    <col min="14596" max="14596" width="18.81640625" style="36" customWidth="1"/>
    <col min="14597" max="14597" width="21.453125" style="36" customWidth="1"/>
    <col min="14598" max="14598" width="26.54296875" style="36" customWidth="1"/>
    <col min="14599" max="14847" width="9.1796875" style="36"/>
    <col min="14848" max="14848" width="0" style="36" hidden="1" customWidth="1"/>
    <col min="14849" max="14849" width="27.54296875" style="36" customWidth="1"/>
    <col min="14850" max="14850" width="20.1796875" style="36" customWidth="1"/>
    <col min="14851" max="14851" width="21.7265625" style="36" customWidth="1"/>
    <col min="14852" max="14852" width="18.81640625" style="36" customWidth="1"/>
    <col min="14853" max="14853" width="21.453125" style="36" customWidth="1"/>
    <col min="14854" max="14854" width="26.54296875" style="36" customWidth="1"/>
    <col min="14855" max="15103" width="9.1796875" style="36"/>
    <col min="15104" max="15104" width="0" style="36" hidden="1" customWidth="1"/>
    <col min="15105" max="15105" width="27.54296875" style="36" customWidth="1"/>
    <col min="15106" max="15106" width="20.1796875" style="36" customWidth="1"/>
    <col min="15107" max="15107" width="21.7265625" style="36" customWidth="1"/>
    <col min="15108" max="15108" width="18.81640625" style="36" customWidth="1"/>
    <col min="15109" max="15109" width="21.453125" style="36" customWidth="1"/>
    <col min="15110" max="15110" width="26.54296875" style="36" customWidth="1"/>
    <col min="15111" max="15359" width="9.1796875" style="36"/>
    <col min="15360" max="15360" width="0" style="36" hidden="1" customWidth="1"/>
    <col min="15361" max="15361" width="27.54296875" style="36" customWidth="1"/>
    <col min="15362" max="15362" width="20.1796875" style="36" customWidth="1"/>
    <col min="15363" max="15363" width="21.7265625" style="36" customWidth="1"/>
    <col min="15364" max="15364" width="18.81640625" style="36" customWidth="1"/>
    <col min="15365" max="15365" width="21.453125" style="36" customWidth="1"/>
    <col min="15366" max="15366" width="26.54296875" style="36" customWidth="1"/>
    <col min="15367" max="15615" width="9.1796875" style="36"/>
    <col min="15616" max="15616" width="0" style="36" hidden="1" customWidth="1"/>
    <col min="15617" max="15617" width="27.54296875" style="36" customWidth="1"/>
    <col min="15618" max="15618" width="20.1796875" style="36" customWidth="1"/>
    <col min="15619" max="15619" width="21.7265625" style="36" customWidth="1"/>
    <col min="15620" max="15620" width="18.81640625" style="36" customWidth="1"/>
    <col min="15621" max="15621" width="21.453125" style="36" customWidth="1"/>
    <col min="15622" max="15622" width="26.54296875" style="36" customWidth="1"/>
    <col min="15623" max="15871" width="9.1796875" style="36"/>
    <col min="15872" max="15872" width="0" style="36" hidden="1" customWidth="1"/>
    <col min="15873" max="15873" width="27.54296875" style="36" customWidth="1"/>
    <col min="15874" max="15874" width="20.1796875" style="36" customWidth="1"/>
    <col min="15875" max="15875" width="21.7265625" style="36" customWidth="1"/>
    <col min="15876" max="15876" width="18.81640625" style="36" customWidth="1"/>
    <col min="15877" max="15877" width="21.453125" style="36" customWidth="1"/>
    <col min="15878" max="15878" width="26.54296875" style="36" customWidth="1"/>
    <col min="15879" max="16127" width="9.1796875" style="36"/>
    <col min="16128" max="16128" width="0" style="36" hidden="1" customWidth="1"/>
    <col min="16129" max="16129" width="27.54296875" style="36" customWidth="1"/>
    <col min="16130" max="16130" width="20.1796875" style="36" customWidth="1"/>
    <col min="16131" max="16131" width="21.7265625" style="36" customWidth="1"/>
    <col min="16132" max="16132" width="18.81640625" style="36" customWidth="1"/>
    <col min="16133" max="16133" width="21.453125" style="36" customWidth="1"/>
    <col min="16134" max="16134" width="26.54296875" style="36" customWidth="1"/>
    <col min="16135" max="16384" width="9.1796875" style="36"/>
  </cols>
  <sheetData>
    <row r="1" spans="1:123" s="21" customFormat="1" ht="28.5" customHeight="1" x14ac:dyDescent="0.35">
      <c r="B1" s="124" t="s">
        <v>125</v>
      </c>
      <c r="C1" s="124"/>
      <c r="D1" s="124"/>
      <c r="E1" s="124"/>
      <c r="F1" s="124"/>
      <c r="G1" s="124"/>
      <c r="I1" s="124" t="s">
        <v>126</v>
      </c>
      <c r="J1" s="124"/>
      <c r="K1" s="124"/>
      <c r="L1" s="124"/>
      <c r="M1" s="124"/>
      <c r="N1" s="124"/>
      <c r="P1" s="124" t="s">
        <v>127</v>
      </c>
      <c r="Q1" s="124"/>
      <c r="R1" s="124"/>
      <c r="S1" s="124"/>
      <c r="T1" s="124"/>
      <c r="U1" s="124"/>
      <c r="W1" s="124" t="s">
        <v>128</v>
      </c>
      <c r="X1" s="124"/>
      <c r="Y1" s="124"/>
      <c r="Z1" s="124"/>
      <c r="AA1" s="124"/>
      <c r="AB1" s="124"/>
      <c r="AD1" s="124" t="s">
        <v>129</v>
      </c>
      <c r="AE1" s="124"/>
      <c r="AF1" s="124"/>
      <c r="AG1" s="124"/>
      <c r="AH1" s="124"/>
      <c r="AI1" s="124"/>
      <c r="AK1" s="124" t="s">
        <v>130</v>
      </c>
      <c r="AL1" s="124"/>
      <c r="AM1" s="124"/>
      <c r="AN1" s="124"/>
      <c r="AO1" s="124"/>
      <c r="AP1" s="124"/>
      <c r="AR1" s="124" t="s">
        <v>131</v>
      </c>
      <c r="AS1" s="124"/>
      <c r="AT1" s="124"/>
      <c r="AU1" s="124"/>
      <c r="AV1" s="124"/>
      <c r="AW1" s="124"/>
      <c r="AY1" s="124" t="s">
        <v>132</v>
      </c>
      <c r="AZ1" s="124"/>
      <c r="BA1" s="124"/>
      <c r="BB1" s="124"/>
      <c r="BC1" s="124"/>
      <c r="BD1" s="124"/>
      <c r="BF1" s="124" t="s">
        <v>133</v>
      </c>
      <c r="BG1" s="124"/>
      <c r="BH1" s="124"/>
      <c r="BI1" s="124"/>
      <c r="BJ1" s="124"/>
      <c r="BK1" s="124"/>
      <c r="BM1" s="124" t="s">
        <v>134</v>
      </c>
      <c r="BN1" s="124"/>
      <c r="BO1" s="124"/>
      <c r="BP1" s="124"/>
      <c r="BQ1" s="124"/>
      <c r="BR1" s="124"/>
      <c r="BT1" s="124" t="s">
        <v>135</v>
      </c>
      <c r="BU1" s="124"/>
      <c r="BV1" s="124"/>
      <c r="BW1" s="124"/>
      <c r="BX1" s="124"/>
      <c r="BY1" s="124"/>
      <c r="CA1" s="124" t="s">
        <v>136</v>
      </c>
      <c r="CB1" s="124"/>
      <c r="CC1" s="124"/>
      <c r="CD1" s="124"/>
      <c r="CE1" s="124"/>
      <c r="CF1" s="124"/>
      <c r="CI1" s="124" t="s">
        <v>137</v>
      </c>
      <c r="CJ1" s="124"/>
      <c r="CK1" s="124"/>
      <c r="CL1" s="124"/>
      <c r="CM1" s="124"/>
      <c r="CN1" s="124"/>
      <c r="CP1" s="124" t="s">
        <v>138</v>
      </c>
      <c r="CQ1" s="124"/>
      <c r="CR1" s="124"/>
      <c r="CS1" s="124"/>
      <c r="CT1" s="124"/>
      <c r="CU1" s="124"/>
      <c r="CW1" s="124" t="s">
        <v>139</v>
      </c>
      <c r="CX1" s="124"/>
      <c r="CY1" s="124"/>
      <c r="CZ1" s="124"/>
      <c r="DA1" s="124"/>
      <c r="DB1" s="124"/>
      <c r="DD1" s="124" t="s">
        <v>140</v>
      </c>
      <c r="DE1" s="124"/>
      <c r="DF1" s="124"/>
      <c r="DG1" s="124"/>
      <c r="DH1" s="124"/>
      <c r="DI1" s="124"/>
      <c r="DL1" s="125" t="s">
        <v>122</v>
      </c>
      <c r="DM1" s="125"/>
      <c r="DN1" s="125"/>
      <c r="DO1" s="125"/>
      <c r="DP1" s="125"/>
      <c r="DQ1" s="125"/>
    </row>
    <row r="2" spans="1:123" s="21" customFormat="1" ht="28.5" customHeight="1" x14ac:dyDescent="0.35">
      <c r="C2" s="22" t="s">
        <v>1</v>
      </c>
      <c r="D2" s="22" t="s">
        <v>53</v>
      </c>
      <c r="E2" s="22" t="s">
        <v>54</v>
      </c>
      <c r="F2" s="22" t="s">
        <v>55</v>
      </c>
      <c r="G2" s="23" t="s">
        <v>5</v>
      </c>
      <c r="J2" s="22" t="s">
        <v>1</v>
      </c>
      <c r="K2" s="22" t="s">
        <v>53</v>
      </c>
      <c r="L2" s="22" t="s">
        <v>54</v>
      </c>
      <c r="M2" s="22" t="s">
        <v>55</v>
      </c>
      <c r="N2" s="23" t="s">
        <v>5</v>
      </c>
      <c r="Q2" s="22" t="s">
        <v>1</v>
      </c>
      <c r="R2" s="22" t="s">
        <v>53</v>
      </c>
      <c r="S2" s="22" t="s">
        <v>54</v>
      </c>
      <c r="T2" s="22" t="s">
        <v>55</v>
      </c>
      <c r="U2" s="23" t="s">
        <v>5</v>
      </c>
      <c r="X2" s="22" t="s">
        <v>1</v>
      </c>
      <c r="Y2" s="22" t="s">
        <v>53</v>
      </c>
      <c r="Z2" s="22" t="s">
        <v>54</v>
      </c>
      <c r="AA2" s="22" t="s">
        <v>55</v>
      </c>
      <c r="AB2" s="23" t="s">
        <v>5</v>
      </c>
      <c r="AE2" s="22" t="s">
        <v>1</v>
      </c>
      <c r="AF2" s="22" t="s">
        <v>53</v>
      </c>
      <c r="AG2" s="22" t="s">
        <v>54</v>
      </c>
      <c r="AH2" s="22" t="s">
        <v>55</v>
      </c>
      <c r="AI2" s="23" t="s">
        <v>5</v>
      </c>
      <c r="AL2" s="22" t="s">
        <v>1</v>
      </c>
      <c r="AM2" s="22" t="s">
        <v>53</v>
      </c>
      <c r="AN2" s="22" t="s">
        <v>54</v>
      </c>
      <c r="AO2" s="22" t="s">
        <v>55</v>
      </c>
      <c r="AP2" s="23" t="s">
        <v>5</v>
      </c>
      <c r="AS2" s="22" t="s">
        <v>1</v>
      </c>
      <c r="AT2" s="22" t="s">
        <v>53</v>
      </c>
      <c r="AU2" s="22" t="s">
        <v>54</v>
      </c>
      <c r="AV2" s="22" t="s">
        <v>55</v>
      </c>
      <c r="AW2" s="23" t="s">
        <v>5</v>
      </c>
      <c r="AZ2" s="22" t="s">
        <v>1</v>
      </c>
      <c r="BA2" s="22" t="s">
        <v>53</v>
      </c>
      <c r="BB2" s="22" t="s">
        <v>54</v>
      </c>
      <c r="BC2" s="22" t="s">
        <v>55</v>
      </c>
      <c r="BD2" s="23" t="s">
        <v>5</v>
      </c>
      <c r="BG2" s="22" t="s">
        <v>1</v>
      </c>
      <c r="BH2" s="22" t="s">
        <v>53</v>
      </c>
      <c r="BI2" s="22" t="s">
        <v>54</v>
      </c>
      <c r="BJ2" s="22" t="s">
        <v>55</v>
      </c>
      <c r="BK2" s="23" t="s">
        <v>5</v>
      </c>
      <c r="BN2" s="22" t="s">
        <v>1</v>
      </c>
      <c r="BO2" s="22" t="s">
        <v>53</v>
      </c>
      <c r="BP2" s="22" t="s">
        <v>54</v>
      </c>
      <c r="BQ2" s="22" t="s">
        <v>55</v>
      </c>
      <c r="BR2" s="23" t="s">
        <v>5</v>
      </c>
      <c r="BU2" s="22" t="s">
        <v>1</v>
      </c>
      <c r="BV2" s="22" t="s">
        <v>53</v>
      </c>
      <c r="BW2" s="22" t="s">
        <v>54</v>
      </c>
      <c r="BX2" s="22" t="s">
        <v>55</v>
      </c>
      <c r="BY2" s="23" t="s">
        <v>5</v>
      </c>
      <c r="CB2" s="22" t="s">
        <v>1</v>
      </c>
      <c r="CC2" s="22" t="s">
        <v>53</v>
      </c>
      <c r="CD2" s="22" t="s">
        <v>54</v>
      </c>
      <c r="CE2" s="22" t="s">
        <v>55</v>
      </c>
      <c r="CF2" s="23" t="s">
        <v>5</v>
      </c>
      <c r="CJ2" s="22" t="s">
        <v>1</v>
      </c>
      <c r="CK2" s="22" t="s">
        <v>53</v>
      </c>
      <c r="CL2" s="22" t="s">
        <v>54</v>
      </c>
      <c r="CM2" s="22" t="s">
        <v>55</v>
      </c>
      <c r="CN2" s="23" t="s">
        <v>5</v>
      </c>
      <c r="CQ2" s="22" t="s">
        <v>1</v>
      </c>
      <c r="CR2" s="22" t="s">
        <v>53</v>
      </c>
      <c r="CS2" s="22" t="s">
        <v>54</v>
      </c>
      <c r="CT2" s="22" t="s">
        <v>55</v>
      </c>
      <c r="CU2" s="23" t="s">
        <v>5</v>
      </c>
      <c r="CW2" s="87"/>
      <c r="CX2" s="22" t="s">
        <v>1</v>
      </c>
      <c r="CY2" s="22" t="s">
        <v>53</v>
      </c>
      <c r="CZ2" s="22" t="s">
        <v>54</v>
      </c>
      <c r="DA2" s="22" t="s">
        <v>55</v>
      </c>
      <c r="DB2" s="23" t="s">
        <v>5</v>
      </c>
      <c r="DE2" s="22" t="s">
        <v>1</v>
      </c>
      <c r="DF2" s="22" t="s">
        <v>53</v>
      </c>
      <c r="DG2" s="22" t="s">
        <v>54</v>
      </c>
      <c r="DH2" s="22" t="s">
        <v>55</v>
      </c>
      <c r="DI2" s="23" t="s">
        <v>5</v>
      </c>
      <c r="DM2" s="22" t="s">
        <v>1</v>
      </c>
      <c r="DN2" s="22" t="s">
        <v>53</v>
      </c>
      <c r="DO2" s="22" t="s">
        <v>54</v>
      </c>
      <c r="DP2" s="22" t="s">
        <v>55</v>
      </c>
      <c r="DQ2" s="23" t="s">
        <v>5</v>
      </c>
    </row>
    <row r="3" spans="1:123" s="21" customFormat="1" ht="28.5" customHeight="1" x14ac:dyDescent="0.35">
      <c r="B3" s="24" t="s">
        <v>0</v>
      </c>
      <c r="C3" s="25">
        <f>C4+C45</f>
        <v>20</v>
      </c>
      <c r="D3" s="25">
        <f>D4+D45</f>
        <v>28</v>
      </c>
      <c r="E3" s="25">
        <f>E4+E45</f>
        <v>2</v>
      </c>
      <c r="F3" s="25">
        <f>F4+F45</f>
        <v>15</v>
      </c>
      <c r="G3" s="25">
        <f>G4+G45</f>
        <v>65</v>
      </c>
      <c r="I3" s="24" t="s">
        <v>0</v>
      </c>
      <c r="J3" s="25">
        <f>J4+J45</f>
        <v>47</v>
      </c>
      <c r="K3" s="25">
        <f>K4+K45</f>
        <v>28</v>
      </c>
      <c r="L3" s="25">
        <f>L4+L45</f>
        <v>3</v>
      </c>
      <c r="M3" s="25">
        <f>M4+M45</f>
        <v>13</v>
      </c>
      <c r="N3" s="25">
        <f>N4+N45</f>
        <v>91</v>
      </c>
      <c r="P3" s="24" t="s">
        <v>0</v>
      </c>
      <c r="Q3" s="25">
        <f>Q4+Q45</f>
        <v>0</v>
      </c>
      <c r="R3" s="25">
        <f>R4+R45</f>
        <v>0</v>
      </c>
      <c r="S3" s="25">
        <f>S4+S45</f>
        <v>0</v>
      </c>
      <c r="T3" s="25">
        <f>T4+T45</f>
        <v>0</v>
      </c>
      <c r="U3" s="25">
        <f>U4+U45</f>
        <v>0</v>
      </c>
      <c r="W3" s="24" t="s">
        <v>0</v>
      </c>
      <c r="X3" s="25">
        <f>X4+X45</f>
        <v>0</v>
      </c>
      <c r="Y3" s="25">
        <f>Y4+Y45</f>
        <v>0</v>
      </c>
      <c r="Z3" s="25">
        <f>Z4+Z45</f>
        <v>0</v>
      </c>
      <c r="AA3" s="25">
        <f>AA4+AA45</f>
        <v>0</v>
      </c>
      <c r="AB3" s="25">
        <f>AB4+AB45</f>
        <v>0</v>
      </c>
      <c r="AD3" s="24" t="s">
        <v>0</v>
      </c>
      <c r="AE3" s="25">
        <f>AE4+AE45</f>
        <v>0</v>
      </c>
      <c r="AF3" s="25">
        <f>AF4+AF45</f>
        <v>9</v>
      </c>
      <c r="AG3" s="25">
        <f>AG4+AG45</f>
        <v>0</v>
      </c>
      <c r="AH3" s="25">
        <f>AH4+AH45</f>
        <v>29</v>
      </c>
      <c r="AI3" s="25">
        <f>AI4+AI45</f>
        <v>38</v>
      </c>
      <c r="AK3" s="24" t="s">
        <v>0</v>
      </c>
      <c r="AL3" s="25">
        <f>AL4+AL45</f>
        <v>4</v>
      </c>
      <c r="AM3" s="25">
        <f>AM4+AM45</f>
        <v>1</v>
      </c>
      <c r="AN3" s="25">
        <f>AN4+AN45</f>
        <v>5</v>
      </c>
      <c r="AO3" s="25">
        <f>AO4+AO45</f>
        <v>48</v>
      </c>
      <c r="AP3" s="25">
        <f>AP4+AP45</f>
        <v>58</v>
      </c>
      <c r="AR3" s="24" t="s">
        <v>0</v>
      </c>
      <c r="AS3" s="25">
        <f>AS4+AS45</f>
        <v>51</v>
      </c>
      <c r="AT3" s="25">
        <f>AT4+AT45</f>
        <v>20</v>
      </c>
      <c r="AU3" s="25">
        <f>AU4+AU45</f>
        <v>3</v>
      </c>
      <c r="AV3" s="25">
        <f>AV4+AV45</f>
        <v>17</v>
      </c>
      <c r="AW3" s="25">
        <f>AW4+AW45</f>
        <v>91</v>
      </c>
      <c r="AY3" s="24" t="s">
        <v>0</v>
      </c>
      <c r="AZ3" s="25">
        <f>AZ4+AZ45</f>
        <v>881</v>
      </c>
      <c r="BA3" s="25">
        <f>BA4+BA45</f>
        <v>132</v>
      </c>
      <c r="BB3" s="25">
        <f>BB4+BB45</f>
        <v>17</v>
      </c>
      <c r="BC3" s="25">
        <f>BC4+BC45</f>
        <v>112</v>
      </c>
      <c r="BD3" s="25">
        <f>BD4+BD45</f>
        <v>1142</v>
      </c>
      <c r="BF3" s="24" t="s">
        <v>0</v>
      </c>
      <c r="BG3" s="25">
        <f>BG4+BG45</f>
        <v>86</v>
      </c>
      <c r="BH3" s="25">
        <f>BH4+BH45</f>
        <v>8</v>
      </c>
      <c r="BI3" s="25">
        <f>BI4+BI45</f>
        <v>6</v>
      </c>
      <c r="BJ3" s="25">
        <f>BJ4+BJ45</f>
        <v>4</v>
      </c>
      <c r="BK3" s="25">
        <f>BK4+BK45</f>
        <v>104</v>
      </c>
      <c r="BM3" s="24" t="s">
        <v>0</v>
      </c>
      <c r="BN3" s="25">
        <f>BN4+BN45</f>
        <v>1</v>
      </c>
      <c r="BO3" s="25">
        <f>BO4+BO45</f>
        <v>0</v>
      </c>
      <c r="BP3" s="25">
        <f>BP4+BP45</f>
        <v>7</v>
      </c>
      <c r="BQ3" s="25">
        <f>BQ4+BQ45</f>
        <v>0</v>
      </c>
      <c r="BR3" s="25">
        <f>BR4+BR45</f>
        <v>8</v>
      </c>
      <c r="BT3" s="24" t="s">
        <v>0</v>
      </c>
      <c r="BU3" s="25">
        <f>BU4+BU45</f>
        <v>139</v>
      </c>
      <c r="BV3" s="25">
        <f>BV4+BV45</f>
        <v>387</v>
      </c>
      <c r="BW3" s="25">
        <f>BW4+BW45</f>
        <v>22</v>
      </c>
      <c r="BX3" s="25">
        <f>BX4+BX45</f>
        <v>360</v>
      </c>
      <c r="BY3" s="25">
        <f>BY4+BY45</f>
        <v>908</v>
      </c>
      <c r="CA3" s="24" t="s">
        <v>0</v>
      </c>
      <c r="CB3" s="25">
        <f>CB4+CB45</f>
        <v>11</v>
      </c>
      <c r="CC3" s="25">
        <f>CC4+CC45</f>
        <v>8</v>
      </c>
      <c r="CD3" s="25">
        <f>CD4+CD45</f>
        <v>0</v>
      </c>
      <c r="CE3" s="25">
        <f>CE4+CE45</f>
        <v>5</v>
      </c>
      <c r="CF3" s="25">
        <f>CF4+CF45</f>
        <v>24</v>
      </c>
      <c r="CI3" s="24" t="s">
        <v>0</v>
      </c>
      <c r="CJ3" s="25">
        <f>CJ4+CJ45</f>
        <v>206</v>
      </c>
      <c r="CK3" s="25">
        <f>CK4+CK45</f>
        <v>628</v>
      </c>
      <c r="CL3" s="25">
        <f>CL4+CL45</f>
        <v>27</v>
      </c>
      <c r="CM3" s="25">
        <f>CM4+CM45</f>
        <v>423</v>
      </c>
      <c r="CN3" s="25">
        <f>CN4+CN45</f>
        <v>1284</v>
      </c>
      <c r="CP3" s="24" t="s">
        <v>0</v>
      </c>
      <c r="CQ3" s="25"/>
      <c r="CR3" s="25">
        <f>CR4+CR45</f>
        <v>79</v>
      </c>
      <c r="CS3" s="25"/>
      <c r="CT3" s="25"/>
      <c r="CU3" s="25">
        <f>CU4+CU45</f>
        <v>79</v>
      </c>
      <c r="CW3" s="24" t="s">
        <v>0</v>
      </c>
      <c r="CX3" s="25"/>
      <c r="CY3" s="25">
        <f>CY4+CY45</f>
        <v>94</v>
      </c>
      <c r="CZ3" s="25"/>
      <c r="DA3" s="25"/>
      <c r="DB3" s="25">
        <f>DB4+DB45</f>
        <v>94</v>
      </c>
      <c r="DD3" s="24" t="s">
        <v>0</v>
      </c>
      <c r="DE3" s="25"/>
      <c r="DF3" s="25">
        <f>DF4+DF45</f>
        <v>2</v>
      </c>
      <c r="DG3" s="25"/>
      <c r="DH3" s="25"/>
      <c r="DI3" s="25">
        <f>DI4+DI45</f>
        <v>2</v>
      </c>
      <c r="DL3" s="24" t="s">
        <v>0</v>
      </c>
      <c r="DM3" s="25">
        <f>DM4+DM45</f>
        <v>1446</v>
      </c>
      <c r="DN3" s="25">
        <f>DN4+DN45</f>
        <v>1424</v>
      </c>
      <c r="DO3" s="25">
        <f t="shared" ref="DO3:DQ3" si="0">DO4+DO45</f>
        <v>92</v>
      </c>
      <c r="DP3" s="25" t="e">
        <f t="shared" si="0"/>
        <v>#VALUE!</v>
      </c>
      <c r="DQ3" s="25">
        <f t="shared" si="0"/>
        <v>3988</v>
      </c>
    </row>
    <row r="4" spans="1:123" s="24" customFormat="1" ht="25.5" customHeight="1" x14ac:dyDescent="0.35">
      <c r="A4" s="27"/>
      <c r="B4" s="24" t="s">
        <v>56</v>
      </c>
      <c r="C4" s="28">
        <f>SUM(C5:C44)</f>
        <v>15</v>
      </c>
      <c r="D4" s="28">
        <f>SUM(D5:D44)</f>
        <v>27</v>
      </c>
      <c r="E4" s="28">
        <f>SUM(E5:E44)</f>
        <v>1</v>
      </c>
      <c r="F4" s="28">
        <f>SUM(F5:F44)</f>
        <v>11</v>
      </c>
      <c r="G4" s="28">
        <f>SUM(G5:G44)</f>
        <v>54</v>
      </c>
      <c r="I4" s="24" t="s">
        <v>56</v>
      </c>
      <c r="J4" s="28">
        <f>SUM(J5:J44)</f>
        <v>24</v>
      </c>
      <c r="K4" s="28">
        <f>SUM(K5:K44)</f>
        <v>26</v>
      </c>
      <c r="L4" s="28">
        <f>SUM(L5:L44)</f>
        <v>3</v>
      </c>
      <c r="M4" s="28">
        <f>SUM(M5:M44)</f>
        <v>7</v>
      </c>
      <c r="N4" s="28">
        <f>SUM(N5:N44)</f>
        <v>60</v>
      </c>
      <c r="P4" s="24" t="s">
        <v>56</v>
      </c>
      <c r="Q4" s="28">
        <f>SUM(Q5:Q44)</f>
        <v>0</v>
      </c>
      <c r="R4" s="28">
        <f>SUM(R5:R44)</f>
        <v>0</v>
      </c>
      <c r="S4" s="28">
        <f>SUM(S5:S44)</f>
        <v>0</v>
      </c>
      <c r="T4" s="28">
        <f>SUM(T5:T44)</f>
        <v>0</v>
      </c>
      <c r="U4" s="28">
        <f>SUM(U5:U44)</f>
        <v>0</v>
      </c>
      <c r="W4" s="24" t="s">
        <v>56</v>
      </c>
      <c r="X4" s="28">
        <f>SUM(X5:X44)</f>
        <v>0</v>
      </c>
      <c r="Y4" s="28">
        <f>SUM(Y5:Y44)</f>
        <v>0</v>
      </c>
      <c r="Z4" s="28">
        <f>SUM(Z5:Z44)</f>
        <v>0</v>
      </c>
      <c r="AA4" s="28">
        <f>SUM(AA5:AA44)</f>
        <v>0</v>
      </c>
      <c r="AB4" s="28">
        <f>SUM(AB5:AB44)</f>
        <v>0</v>
      </c>
      <c r="AD4" s="24" t="s">
        <v>56</v>
      </c>
      <c r="AE4" s="28">
        <f>SUM(AE5:AE44)</f>
        <v>0</v>
      </c>
      <c r="AF4" s="28">
        <f>SUM(AF5:AF44)</f>
        <v>9</v>
      </c>
      <c r="AG4" s="28">
        <f>SUM(AG5:AG44)</f>
        <v>0</v>
      </c>
      <c r="AH4" s="28">
        <f>SUM(AH5:AH44)</f>
        <v>23</v>
      </c>
      <c r="AI4" s="28">
        <f>SUM(AI5:AI44)</f>
        <v>32</v>
      </c>
      <c r="AK4" s="24" t="s">
        <v>56</v>
      </c>
      <c r="AL4" s="28">
        <f>SUM(AL5:AL44)</f>
        <v>4</v>
      </c>
      <c r="AM4" s="28">
        <f>SUM(AM5:AM44)</f>
        <v>1</v>
      </c>
      <c r="AN4" s="28">
        <f>SUM(AN5:AN44)</f>
        <v>4</v>
      </c>
      <c r="AO4" s="28">
        <f>SUM(AO5:AO44)</f>
        <v>40</v>
      </c>
      <c r="AP4" s="28">
        <f>SUM(AP5:AP44)</f>
        <v>49</v>
      </c>
      <c r="AR4" s="24" t="s">
        <v>56</v>
      </c>
      <c r="AS4" s="28">
        <f>SUM(AS5:AS44)</f>
        <v>47</v>
      </c>
      <c r="AT4" s="28">
        <f>SUM(AT5:AT44)</f>
        <v>20</v>
      </c>
      <c r="AU4" s="28">
        <f>SUM(AU5:AU44)</f>
        <v>3</v>
      </c>
      <c r="AV4" s="28">
        <f>SUM(AV5:AV44)</f>
        <v>13</v>
      </c>
      <c r="AW4" s="28">
        <f>SUM(AW5:AW44)</f>
        <v>83</v>
      </c>
      <c r="AY4" s="24" t="s">
        <v>56</v>
      </c>
      <c r="AZ4" s="28">
        <f>SUM(AZ5:AZ44)</f>
        <v>447</v>
      </c>
      <c r="BA4" s="28">
        <f>SUM(BA5:BA44)</f>
        <v>112</v>
      </c>
      <c r="BB4" s="28">
        <f>SUM(BB5:BB44)</f>
        <v>8</v>
      </c>
      <c r="BC4" s="28">
        <f>SUM(BC5:BC44)</f>
        <v>80</v>
      </c>
      <c r="BD4" s="28">
        <f>SUM(BD5:BD44)</f>
        <v>647</v>
      </c>
      <c r="BF4" s="24" t="s">
        <v>56</v>
      </c>
      <c r="BG4" s="28">
        <f>SUM(BG5:BG44)</f>
        <v>51</v>
      </c>
      <c r="BH4" s="28">
        <f>SUM(BH5:BH44)</f>
        <v>7</v>
      </c>
      <c r="BI4" s="28">
        <f>SUM(BI5:BI44)</f>
        <v>6</v>
      </c>
      <c r="BJ4" s="28">
        <f>SUM(BJ5:BJ44)</f>
        <v>4</v>
      </c>
      <c r="BK4" s="28">
        <f>SUM(BK5:BK44)</f>
        <v>68</v>
      </c>
      <c r="BM4" s="24" t="s">
        <v>56</v>
      </c>
      <c r="BN4" s="28">
        <f>SUM(BN5:BN44)</f>
        <v>0</v>
      </c>
      <c r="BO4" s="28">
        <f>SUM(BO5:BO44)</f>
        <v>0</v>
      </c>
      <c r="BP4" s="28">
        <f>SUM(BP5:BP44)</f>
        <v>6</v>
      </c>
      <c r="BQ4" s="28">
        <f>SUM(BQ5:BQ44)</f>
        <v>0</v>
      </c>
      <c r="BR4" s="28">
        <f>SUM(BR5:BR44)</f>
        <v>6</v>
      </c>
      <c r="BT4" s="24" t="s">
        <v>56</v>
      </c>
      <c r="BU4" s="28">
        <f>SUM(BU5:BU44)</f>
        <v>98</v>
      </c>
      <c r="BV4" s="28">
        <f>SUM(BV5:BV44)</f>
        <v>380</v>
      </c>
      <c r="BW4" s="28">
        <f>SUM(BW5:BW44)</f>
        <v>18</v>
      </c>
      <c r="BX4" s="28">
        <f>SUM(BX5:BX44)</f>
        <v>248</v>
      </c>
      <c r="BY4" s="28">
        <f>SUM(BY5:BY44)</f>
        <v>744</v>
      </c>
      <c r="CA4" s="24" t="s">
        <v>56</v>
      </c>
      <c r="CB4" s="28">
        <f>SUM(CB5:CB44)</f>
        <v>7</v>
      </c>
      <c r="CC4" s="28">
        <f>SUM(CC5:CC44)</f>
        <v>8</v>
      </c>
      <c r="CD4" s="28">
        <f>SUM(CD5:CD44)</f>
        <v>0</v>
      </c>
      <c r="CE4" s="28">
        <f>SUM(CE5:CE44)</f>
        <v>5</v>
      </c>
      <c r="CF4" s="28">
        <f>SUM(CF5:CF44)</f>
        <v>20</v>
      </c>
      <c r="CI4" s="24" t="s">
        <v>56</v>
      </c>
      <c r="CJ4" s="28">
        <f>SUM(CJ5:CJ44)</f>
        <v>160</v>
      </c>
      <c r="CK4" s="28">
        <f>SUM(CK5:CK44)</f>
        <v>618</v>
      </c>
      <c r="CL4" s="28">
        <f>SUM(CL5:CL44)</f>
        <v>23</v>
      </c>
      <c r="CM4" s="28">
        <f>SUM(CM5:CM44)</f>
        <v>326</v>
      </c>
      <c r="CN4" s="28">
        <f>SUM(CN5:CN44)</f>
        <v>1127</v>
      </c>
      <c r="CP4" s="24" t="s">
        <v>56</v>
      </c>
      <c r="CQ4" s="28"/>
      <c r="CR4" s="28">
        <f>SUM(CR5:CR44)</f>
        <v>79</v>
      </c>
      <c r="CS4" s="28"/>
      <c r="CT4" s="28"/>
      <c r="CU4" s="28">
        <f>SUM(CU5:CU44)</f>
        <v>79</v>
      </c>
      <c r="CW4" s="24" t="s">
        <v>56</v>
      </c>
      <c r="CX4" s="28"/>
      <c r="CY4" s="28">
        <f>SUM(CY5:CY44)</f>
        <v>94</v>
      </c>
      <c r="CZ4" s="28"/>
      <c r="DA4" s="28"/>
      <c r="DB4" s="28">
        <f>SUM(DB5:DB44)</f>
        <v>94</v>
      </c>
      <c r="DD4" s="24" t="s">
        <v>56</v>
      </c>
      <c r="DE4" s="28"/>
      <c r="DF4" s="28">
        <f>SUM(DF5:DF44)</f>
        <v>2</v>
      </c>
      <c r="DG4" s="28"/>
      <c r="DH4" s="28"/>
      <c r="DI4" s="28">
        <f>SUM(DI5:DI44)</f>
        <v>2</v>
      </c>
      <c r="DL4" s="24" t="s">
        <v>56</v>
      </c>
      <c r="DM4" s="28">
        <f>SUM(DM5:DM44)</f>
        <v>853</v>
      </c>
      <c r="DN4" s="28">
        <f>SUM(DN5:DN44)</f>
        <v>1383</v>
      </c>
      <c r="DO4" s="28">
        <f t="shared" ref="DO4:DQ4" si="1">SUM(DO5:DO44)</f>
        <v>72</v>
      </c>
      <c r="DP4" s="28">
        <f t="shared" si="1"/>
        <v>757</v>
      </c>
      <c r="DQ4" s="28">
        <f t="shared" si="1"/>
        <v>3065</v>
      </c>
    </row>
    <row r="5" spans="1:123" s="30" customFormat="1" ht="12.75" customHeight="1" x14ac:dyDescent="0.35">
      <c r="A5" s="29">
        <v>51</v>
      </c>
      <c r="B5" s="30" t="s">
        <v>9</v>
      </c>
      <c r="C5" s="44">
        <v>0</v>
      </c>
      <c r="D5" s="44">
        <v>0</v>
      </c>
      <c r="E5" s="44">
        <v>0</v>
      </c>
      <c r="F5" s="44">
        <v>1</v>
      </c>
      <c r="G5" s="28">
        <f>SUM(C5:F5)</f>
        <v>1</v>
      </c>
      <c r="I5" s="30" t="s">
        <v>9</v>
      </c>
      <c r="J5" s="44">
        <v>2</v>
      </c>
      <c r="K5" s="44">
        <v>0</v>
      </c>
      <c r="L5" s="44">
        <v>0</v>
      </c>
      <c r="M5" s="44">
        <v>2</v>
      </c>
      <c r="N5" s="28">
        <f>SUM(J5:M5)</f>
        <v>4</v>
      </c>
      <c r="P5" s="30" t="s">
        <v>9</v>
      </c>
      <c r="Q5" s="44">
        <v>0</v>
      </c>
      <c r="R5" s="44">
        <v>0</v>
      </c>
      <c r="S5" s="44">
        <v>0</v>
      </c>
      <c r="T5" s="44">
        <v>0</v>
      </c>
      <c r="U5" s="28">
        <f>SUM(Q5:T5)</f>
        <v>0</v>
      </c>
      <c r="W5" s="30" t="s">
        <v>9</v>
      </c>
      <c r="X5" s="44">
        <v>0</v>
      </c>
      <c r="Y5" s="44">
        <v>0</v>
      </c>
      <c r="Z5" s="44">
        <v>0</v>
      </c>
      <c r="AA5" s="44">
        <v>0</v>
      </c>
      <c r="AB5" s="28">
        <f>SUM(X5:AA5)</f>
        <v>0</v>
      </c>
      <c r="AD5" s="30" t="s">
        <v>9</v>
      </c>
      <c r="AE5" s="44">
        <v>0</v>
      </c>
      <c r="AF5" s="44">
        <v>0</v>
      </c>
      <c r="AG5" s="44">
        <v>0</v>
      </c>
      <c r="AH5" s="44">
        <v>4</v>
      </c>
      <c r="AI5" s="28">
        <f>SUM(AE5:AH5)</f>
        <v>4</v>
      </c>
      <c r="AK5" s="30" t="s">
        <v>9</v>
      </c>
      <c r="AL5" s="44">
        <v>0</v>
      </c>
      <c r="AM5" s="44">
        <v>0</v>
      </c>
      <c r="AN5" s="44">
        <v>0</v>
      </c>
      <c r="AO5" s="44">
        <v>0</v>
      </c>
      <c r="AP5" s="28">
        <f>SUM(AL5:AO5)</f>
        <v>0</v>
      </c>
      <c r="AR5" s="30" t="s">
        <v>9</v>
      </c>
      <c r="AS5" s="44">
        <v>0</v>
      </c>
      <c r="AT5" s="44">
        <v>0</v>
      </c>
      <c r="AU5" s="44">
        <v>0</v>
      </c>
      <c r="AV5" s="44">
        <v>0</v>
      </c>
      <c r="AW5" s="28">
        <f>SUM(AS5:AV5)</f>
        <v>0</v>
      </c>
      <c r="AY5" s="30" t="s">
        <v>9</v>
      </c>
      <c r="AZ5" s="44">
        <v>14</v>
      </c>
      <c r="BA5" s="44">
        <v>1</v>
      </c>
      <c r="BB5" s="44">
        <v>2</v>
      </c>
      <c r="BC5" s="44">
        <v>3</v>
      </c>
      <c r="BD5" s="28">
        <f>SUM(AZ5:BC5)</f>
        <v>20</v>
      </c>
      <c r="BF5" s="30" t="s">
        <v>9</v>
      </c>
      <c r="BG5" s="44">
        <v>4</v>
      </c>
      <c r="BH5" s="44">
        <v>0</v>
      </c>
      <c r="BI5" s="44">
        <v>1</v>
      </c>
      <c r="BJ5" s="44">
        <v>0</v>
      </c>
      <c r="BK5" s="28">
        <f>SUM(BG5:BJ5)</f>
        <v>5</v>
      </c>
      <c r="BM5" s="30" t="s">
        <v>9</v>
      </c>
      <c r="BN5" s="44">
        <v>0</v>
      </c>
      <c r="BO5" s="44">
        <v>0</v>
      </c>
      <c r="BP5" s="44">
        <v>0</v>
      </c>
      <c r="BQ5" s="44"/>
      <c r="BR5" s="28">
        <f>SUM(BN5:BQ5)</f>
        <v>0</v>
      </c>
      <c r="BT5" s="30" t="s">
        <v>9</v>
      </c>
      <c r="BU5" s="44">
        <v>1</v>
      </c>
      <c r="BV5" s="44">
        <v>2</v>
      </c>
      <c r="BW5" s="44">
        <v>0</v>
      </c>
      <c r="BX5" s="44">
        <v>7</v>
      </c>
      <c r="BY5" s="28">
        <f>SUM(BU5:BX5)</f>
        <v>10</v>
      </c>
      <c r="CA5" s="30" t="s">
        <v>9</v>
      </c>
      <c r="CB5" s="44">
        <v>2</v>
      </c>
      <c r="CC5" s="44">
        <v>0</v>
      </c>
      <c r="CD5" s="44">
        <v>0</v>
      </c>
      <c r="CE5" s="44">
        <v>1</v>
      </c>
      <c r="CF5" s="28">
        <f>SUM(CB5:CE5)</f>
        <v>3</v>
      </c>
      <c r="CI5" s="30" t="s">
        <v>9</v>
      </c>
      <c r="CJ5" s="44">
        <v>3</v>
      </c>
      <c r="CK5" s="44">
        <v>5</v>
      </c>
      <c r="CL5" s="44">
        <v>5</v>
      </c>
      <c r="CM5" s="44">
        <v>5</v>
      </c>
      <c r="CN5" s="28">
        <f>SUM(CJ5:CM5)</f>
        <v>18</v>
      </c>
      <c r="CP5" s="30" t="s">
        <v>9</v>
      </c>
      <c r="CQ5" s="44"/>
      <c r="CR5" s="44">
        <v>0</v>
      </c>
      <c r="CS5" s="44"/>
      <c r="CT5" s="44"/>
      <c r="CU5" s="28">
        <f>SUM(CQ5:CT5)</f>
        <v>0</v>
      </c>
      <c r="CW5" s="30" t="s">
        <v>9</v>
      </c>
      <c r="CX5" s="44"/>
      <c r="CY5" s="44">
        <v>0</v>
      </c>
      <c r="CZ5" s="44"/>
      <c r="DA5" s="44"/>
      <c r="DB5" s="28">
        <f>SUM(CX5:DA5)</f>
        <v>0</v>
      </c>
      <c r="DD5" s="30" t="s">
        <v>9</v>
      </c>
      <c r="DE5" s="44"/>
      <c r="DF5" s="44">
        <v>0</v>
      </c>
      <c r="DG5" s="44"/>
      <c r="DH5" s="44"/>
      <c r="DI5" s="28">
        <f>SUM(DE5:DH5)</f>
        <v>0</v>
      </c>
      <c r="DL5" s="30" t="s">
        <v>9</v>
      </c>
      <c r="DM5" s="44">
        <f>C5+J5+Q5+X5+AE5+AL5+AS5+AZ5+BG5+BN5+BU5+CB5+CJ5+CQ5+CX5+DE5</f>
        <v>26</v>
      </c>
      <c r="DN5" s="44">
        <f t="shared" ref="DN5:DQ20" si="2">D5+K5+R5+Y5+AF5+AM5+AT5+BA5+BH5+BO5+BV5+CC5+CK5+CR5+CY5+DF5</f>
        <v>8</v>
      </c>
      <c r="DO5" s="44">
        <f t="shared" si="2"/>
        <v>8</v>
      </c>
      <c r="DP5" s="44">
        <f t="shared" si="2"/>
        <v>23</v>
      </c>
      <c r="DQ5" s="44">
        <f t="shared" si="2"/>
        <v>65</v>
      </c>
      <c r="DR5" s="94">
        <v>65</v>
      </c>
      <c r="DS5" s="114"/>
    </row>
    <row r="6" spans="1:123" s="30" customFormat="1" ht="12.75" customHeight="1" x14ac:dyDescent="0.35">
      <c r="A6" s="29">
        <v>52</v>
      </c>
      <c r="B6" s="30" t="s">
        <v>10</v>
      </c>
      <c r="C6" s="44">
        <v>1</v>
      </c>
      <c r="D6" s="44">
        <v>1</v>
      </c>
      <c r="E6" s="44">
        <v>0</v>
      </c>
      <c r="F6" s="44">
        <v>0</v>
      </c>
      <c r="G6" s="28">
        <f t="shared" ref="G6:G44" si="3">SUM(C6:F6)</f>
        <v>2</v>
      </c>
      <c r="I6" s="30" t="s">
        <v>10</v>
      </c>
      <c r="J6" s="44">
        <v>1</v>
      </c>
      <c r="K6" s="44">
        <v>0</v>
      </c>
      <c r="L6" s="44">
        <v>1</v>
      </c>
      <c r="M6" s="44">
        <v>2</v>
      </c>
      <c r="N6" s="28">
        <f t="shared" ref="N6:N44" si="4">SUM(J6:M6)</f>
        <v>4</v>
      </c>
      <c r="P6" s="30" t="s">
        <v>10</v>
      </c>
      <c r="Q6" s="44">
        <v>0</v>
      </c>
      <c r="R6" s="44">
        <v>0</v>
      </c>
      <c r="S6" s="44">
        <v>0</v>
      </c>
      <c r="T6" s="44">
        <v>0</v>
      </c>
      <c r="U6" s="28">
        <f t="shared" ref="U6:U44" si="5">SUM(Q6:T6)</f>
        <v>0</v>
      </c>
      <c r="W6" s="30" t="s">
        <v>10</v>
      </c>
      <c r="X6" s="44">
        <v>0</v>
      </c>
      <c r="Y6" s="44">
        <v>0</v>
      </c>
      <c r="Z6" s="44">
        <v>0</v>
      </c>
      <c r="AA6" s="44">
        <v>0</v>
      </c>
      <c r="AB6" s="28">
        <f t="shared" ref="AB6:AB44" si="6">SUM(X6:AA6)</f>
        <v>0</v>
      </c>
      <c r="AD6" s="30" t="s">
        <v>10</v>
      </c>
      <c r="AE6" s="44">
        <v>0</v>
      </c>
      <c r="AF6" s="44">
        <v>0</v>
      </c>
      <c r="AG6" s="44">
        <v>0</v>
      </c>
      <c r="AH6" s="44">
        <v>0</v>
      </c>
      <c r="AI6" s="28">
        <f t="shared" ref="AI6:AI44" si="7">SUM(AE6:AH6)</f>
        <v>0</v>
      </c>
      <c r="AK6" s="30" t="s">
        <v>10</v>
      </c>
      <c r="AL6" s="44">
        <v>0</v>
      </c>
      <c r="AM6" s="44">
        <v>0</v>
      </c>
      <c r="AN6" s="44">
        <v>0</v>
      </c>
      <c r="AO6" s="44">
        <v>0</v>
      </c>
      <c r="AP6" s="28">
        <f t="shared" ref="AP6:AP44" si="8">SUM(AL6:AO6)</f>
        <v>0</v>
      </c>
      <c r="AR6" s="30" t="s">
        <v>10</v>
      </c>
      <c r="AS6" s="44">
        <v>0</v>
      </c>
      <c r="AT6" s="44">
        <v>0</v>
      </c>
      <c r="AU6" s="44">
        <v>1</v>
      </c>
      <c r="AV6" s="44">
        <v>4</v>
      </c>
      <c r="AW6" s="28">
        <f t="shared" ref="AW6:AW44" si="9">SUM(AS6:AV6)</f>
        <v>5</v>
      </c>
      <c r="AY6" s="30" t="s">
        <v>10</v>
      </c>
      <c r="AZ6" s="44">
        <v>13</v>
      </c>
      <c r="BA6" s="44">
        <v>2</v>
      </c>
      <c r="BB6" s="44">
        <v>0</v>
      </c>
      <c r="BC6" s="44">
        <v>2</v>
      </c>
      <c r="BD6" s="28">
        <f t="shared" ref="BD6:BD44" si="10">SUM(AZ6:BC6)</f>
        <v>17</v>
      </c>
      <c r="BF6" s="30" t="s">
        <v>10</v>
      </c>
      <c r="BG6" s="44">
        <v>0</v>
      </c>
      <c r="BH6" s="44">
        <v>0</v>
      </c>
      <c r="BI6" s="44">
        <v>0</v>
      </c>
      <c r="BJ6" s="44">
        <v>0</v>
      </c>
      <c r="BK6" s="28">
        <f t="shared" ref="BK6:BK44" si="11">SUM(BG6:BJ6)</f>
        <v>0</v>
      </c>
      <c r="BM6" s="30" t="s">
        <v>10</v>
      </c>
      <c r="BN6" s="44">
        <v>0</v>
      </c>
      <c r="BO6" s="44">
        <v>0</v>
      </c>
      <c r="BP6" s="44">
        <v>0</v>
      </c>
      <c r="BQ6" s="44"/>
      <c r="BR6" s="28">
        <f t="shared" ref="BR6:BR44" si="12">SUM(BN6:BQ6)</f>
        <v>0</v>
      </c>
      <c r="BT6" s="30" t="s">
        <v>10</v>
      </c>
      <c r="BU6" s="44">
        <v>3</v>
      </c>
      <c r="BV6" s="44">
        <v>3</v>
      </c>
      <c r="BW6" s="44">
        <v>0</v>
      </c>
      <c r="BX6" s="44">
        <v>2</v>
      </c>
      <c r="BY6" s="28">
        <f t="shared" ref="BY6:BY44" si="13">SUM(BU6:BX6)</f>
        <v>8</v>
      </c>
      <c r="CA6" s="30" t="s">
        <v>10</v>
      </c>
      <c r="CB6" s="44">
        <v>0</v>
      </c>
      <c r="CC6" s="44">
        <v>0</v>
      </c>
      <c r="CD6" s="44">
        <v>0</v>
      </c>
      <c r="CE6" s="44">
        <v>0</v>
      </c>
      <c r="CF6" s="28">
        <f t="shared" ref="CF6:CF44" si="14">SUM(CB6:CE6)</f>
        <v>0</v>
      </c>
      <c r="CI6" s="30" t="s">
        <v>10</v>
      </c>
      <c r="CJ6" s="44">
        <v>0</v>
      </c>
      <c r="CK6" s="44">
        <v>16</v>
      </c>
      <c r="CL6" s="44">
        <v>1</v>
      </c>
      <c r="CM6" s="44">
        <v>5</v>
      </c>
      <c r="CN6" s="28">
        <f t="shared" ref="CN6:CN44" si="15">SUM(CJ6:CM6)</f>
        <v>22</v>
      </c>
      <c r="CP6" s="30" t="s">
        <v>10</v>
      </c>
      <c r="CQ6" s="44"/>
      <c r="CR6" s="44">
        <v>0</v>
      </c>
      <c r="CS6" s="44"/>
      <c r="CT6" s="44"/>
      <c r="CU6" s="28">
        <f t="shared" ref="CU6:CU42" si="16">SUM(CQ6:CT6)</f>
        <v>0</v>
      </c>
      <c r="CW6" s="30" t="s">
        <v>10</v>
      </c>
      <c r="CX6" s="44"/>
      <c r="CY6" s="44">
        <v>0</v>
      </c>
      <c r="CZ6" s="44"/>
      <c r="DA6" s="44"/>
      <c r="DB6" s="28">
        <f t="shared" ref="DB6:DB42" si="17">SUM(CX6:DA6)</f>
        <v>0</v>
      </c>
      <c r="DD6" s="30" t="s">
        <v>10</v>
      </c>
      <c r="DE6" s="44"/>
      <c r="DF6" s="44">
        <v>0</v>
      </c>
      <c r="DG6" s="44"/>
      <c r="DH6" s="44"/>
      <c r="DI6" s="28">
        <f t="shared" ref="DI6:DI42" si="18">SUM(DE6:DH6)</f>
        <v>0</v>
      </c>
      <c r="DL6" s="30" t="s">
        <v>10</v>
      </c>
      <c r="DM6" s="44">
        <f t="shared" ref="DM6:DQ44" si="19">C6+J6+Q6+X6+AE6+AL6+AS6+AZ6+BG6+BN6+BU6+CB6+CJ6+CQ6+CX6+DE6</f>
        <v>18</v>
      </c>
      <c r="DN6" s="44">
        <f t="shared" si="2"/>
        <v>22</v>
      </c>
      <c r="DO6" s="44">
        <f t="shared" si="2"/>
        <v>3</v>
      </c>
      <c r="DP6" s="44">
        <f t="shared" si="2"/>
        <v>15</v>
      </c>
      <c r="DQ6" s="44">
        <f t="shared" si="2"/>
        <v>58</v>
      </c>
      <c r="DR6" s="94">
        <v>58</v>
      </c>
      <c r="DS6" s="114"/>
    </row>
    <row r="7" spans="1:123" s="30" customFormat="1" ht="12.75" customHeight="1" x14ac:dyDescent="0.35">
      <c r="A7" s="29">
        <v>86</v>
      </c>
      <c r="B7" s="30" t="s">
        <v>11</v>
      </c>
      <c r="C7" s="44">
        <v>0</v>
      </c>
      <c r="D7" s="44">
        <v>0</v>
      </c>
      <c r="E7" s="44">
        <v>0</v>
      </c>
      <c r="F7" s="44">
        <v>2</v>
      </c>
      <c r="G7" s="28">
        <f t="shared" si="3"/>
        <v>2</v>
      </c>
      <c r="I7" s="30" t="s">
        <v>11</v>
      </c>
      <c r="J7" s="44">
        <v>1</v>
      </c>
      <c r="K7" s="44">
        <v>0</v>
      </c>
      <c r="L7" s="44">
        <v>0</v>
      </c>
      <c r="M7" s="44">
        <v>0</v>
      </c>
      <c r="N7" s="28">
        <f t="shared" si="4"/>
        <v>1</v>
      </c>
      <c r="P7" s="30" t="s">
        <v>11</v>
      </c>
      <c r="Q7" s="44">
        <v>0</v>
      </c>
      <c r="R7" s="44">
        <v>0</v>
      </c>
      <c r="S7" s="44">
        <v>0</v>
      </c>
      <c r="T7" s="44">
        <v>0</v>
      </c>
      <c r="U7" s="28">
        <f t="shared" si="5"/>
        <v>0</v>
      </c>
      <c r="W7" s="30" t="s">
        <v>11</v>
      </c>
      <c r="X7" s="44">
        <v>0</v>
      </c>
      <c r="Y7" s="44">
        <v>0</v>
      </c>
      <c r="Z7" s="44">
        <v>0</v>
      </c>
      <c r="AA7" s="44">
        <v>0</v>
      </c>
      <c r="AB7" s="28">
        <f t="shared" si="6"/>
        <v>0</v>
      </c>
      <c r="AD7" s="30" t="s">
        <v>11</v>
      </c>
      <c r="AE7" s="44">
        <v>0</v>
      </c>
      <c r="AF7" s="44">
        <v>0</v>
      </c>
      <c r="AG7" s="44">
        <v>0</v>
      </c>
      <c r="AH7" s="44">
        <v>3</v>
      </c>
      <c r="AI7" s="28">
        <f t="shared" si="7"/>
        <v>3</v>
      </c>
      <c r="AK7" s="30" t="s">
        <v>11</v>
      </c>
      <c r="AL7" s="44">
        <v>0</v>
      </c>
      <c r="AM7" s="44">
        <v>0</v>
      </c>
      <c r="AN7" s="44">
        <v>0</v>
      </c>
      <c r="AO7" s="44">
        <v>0</v>
      </c>
      <c r="AP7" s="28">
        <f t="shared" si="8"/>
        <v>0</v>
      </c>
      <c r="AR7" s="30" t="s">
        <v>11</v>
      </c>
      <c r="AS7" s="44">
        <v>0</v>
      </c>
      <c r="AT7" s="44">
        <v>0</v>
      </c>
      <c r="AU7" s="44">
        <v>0</v>
      </c>
      <c r="AV7" s="44">
        <v>1</v>
      </c>
      <c r="AW7" s="28">
        <f t="shared" si="9"/>
        <v>1</v>
      </c>
      <c r="AY7" s="30" t="s">
        <v>11</v>
      </c>
      <c r="AZ7" s="44">
        <v>11</v>
      </c>
      <c r="BA7" s="44">
        <v>0</v>
      </c>
      <c r="BB7" s="44">
        <v>0</v>
      </c>
      <c r="BC7" s="44">
        <v>3</v>
      </c>
      <c r="BD7" s="28">
        <f t="shared" si="10"/>
        <v>14</v>
      </c>
      <c r="BF7" s="30" t="s">
        <v>11</v>
      </c>
      <c r="BG7" s="44">
        <v>5</v>
      </c>
      <c r="BH7" s="44">
        <v>0</v>
      </c>
      <c r="BI7" s="44">
        <v>1</v>
      </c>
      <c r="BJ7" s="44">
        <v>1</v>
      </c>
      <c r="BK7" s="28">
        <f t="shared" si="11"/>
        <v>7</v>
      </c>
      <c r="BM7" s="30" t="s">
        <v>11</v>
      </c>
      <c r="BN7" s="44">
        <v>0</v>
      </c>
      <c r="BO7" s="44">
        <v>0</v>
      </c>
      <c r="BP7" s="44">
        <v>0</v>
      </c>
      <c r="BQ7" s="44"/>
      <c r="BR7" s="28">
        <f t="shared" si="12"/>
        <v>0</v>
      </c>
      <c r="BT7" s="30" t="s">
        <v>11</v>
      </c>
      <c r="BU7" s="44">
        <v>1</v>
      </c>
      <c r="BV7" s="44">
        <v>0</v>
      </c>
      <c r="BW7" s="44">
        <v>0</v>
      </c>
      <c r="BX7" s="44">
        <v>1</v>
      </c>
      <c r="BY7" s="28">
        <f t="shared" si="13"/>
        <v>2</v>
      </c>
      <c r="CA7" s="30" t="s">
        <v>11</v>
      </c>
      <c r="CB7" s="44">
        <v>0</v>
      </c>
      <c r="CC7" s="44">
        <v>0</v>
      </c>
      <c r="CD7" s="44">
        <v>0</v>
      </c>
      <c r="CE7" s="44">
        <v>1</v>
      </c>
      <c r="CF7" s="28">
        <f t="shared" si="14"/>
        <v>1</v>
      </c>
      <c r="CI7" s="30" t="s">
        <v>11</v>
      </c>
      <c r="CJ7" s="44">
        <v>6</v>
      </c>
      <c r="CK7" s="44">
        <v>11</v>
      </c>
      <c r="CL7" s="44">
        <v>3</v>
      </c>
      <c r="CM7" s="44">
        <v>10</v>
      </c>
      <c r="CN7" s="28">
        <f t="shared" si="15"/>
        <v>30</v>
      </c>
      <c r="CP7" s="30" t="s">
        <v>11</v>
      </c>
      <c r="CQ7" s="44"/>
      <c r="CR7" s="44">
        <v>0</v>
      </c>
      <c r="CS7" s="44"/>
      <c r="CT7" s="44"/>
      <c r="CU7" s="28">
        <f t="shared" si="16"/>
        <v>0</v>
      </c>
      <c r="CW7" s="30" t="s">
        <v>11</v>
      </c>
      <c r="CX7" s="44"/>
      <c r="CY7" s="44">
        <v>0</v>
      </c>
      <c r="CZ7" s="44"/>
      <c r="DA7" s="44"/>
      <c r="DB7" s="28">
        <f t="shared" si="17"/>
        <v>0</v>
      </c>
      <c r="DD7" s="30" t="s">
        <v>11</v>
      </c>
      <c r="DE7" s="44"/>
      <c r="DF7" s="44">
        <v>0</v>
      </c>
      <c r="DG7" s="44"/>
      <c r="DH7" s="44"/>
      <c r="DI7" s="28">
        <f t="shared" si="18"/>
        <v>0</v>
      </c>
      <c r="DL7" s="30" t="s">
        <v>11</v>
      </c>
      <c r="DM7" s="44">
        <f t="shared" si="19"/>
        <v>24</v>
      </c>
      <c r="DN7" s="44">
        <f t="shared" si="2"/>
        <v>11</v>
      </c>
      <c r="DO7" s="44">
        <f t="shared" si="2"/>
        <v>4</v>
      </c>
      <c r="DP7" s="44">
        <f t="shared" si="2"/>
        <v>22</v>
      </c>
      <c r="DQ7" s="44">
        <f t="shared" si="2"/>
        <v>61</v>
      </c>
      <c r="DR7" s="94">
        <v>61</v>
      </c>
      <c r="DS7" s="114"/>
    </row>
    <row r="8" spans="1:123" s="30" customFormat="1" ht="14" x14ac:dyDescent="0.35">
      <c r="A8" s="29">
        <v>53</v>
      </c>
      <c r="B8" s="30" t="s">
        <v>12</v>
      </c>
      <c r="C8" s="44">
        <v>0</v>
      </c>
      <c r="D8" s="44">
        <v>1</v>
      </c>
      <c r="E8" s="44">
        <v>0</v>
      </c>
      <c r="F8" s="44">
        <v>0</v>
      </c>
      <c r="G8" s="28">
        <f t="shared" si="3"/>
        <v>1</v>
      </c>
      <c r="I8" s="30" t="s">
        <v>12</v>
      </c>
      <c r="J8" s="44">
        <v>1</v>
      </c>
      <c r="K8" s="44">
        <v>0</v>
      </c>
      <c r="L8" s="44">
        <v>0</v>
      </c>
      <c r="M8" s="44">
        <v>0</v>
      </c>
      <c r="N8" s="28">
        <f t="shared" si="4"/>
        <v>1</v>
      </c>
      <c r="P8" s="30" t="s">
        <v>12</v>
      </c>
      <c r="Q8" s="44">
        <v>0</v>
      </c>
      <c r="R8" s="44">
        <v>0</v>
      </c>
      <c r="S8" s="44">
        <v>0</v>
      </c>
      <c r="T8" s="44">
        <v>0</v>
      </c>
      <c r="U8" s="28">
        <f t="shared" si="5"/>
        <v>0</v>
      </c>
      <c r="W8" s="30" t="s">
        <v>12</v>
      </c>
      <c r="X8" s="44">
        <v>0</v>
      </c>
      <c r="Y8" s="44">
        <v>0</v>
      </c>
      <c r="Z8" s="44">
        <v>0</v>
      </c>
      <c r="AA8" s="44">
        <v>0</v>
      </c>
      <c r="AB8" s="28">
        <f t="shared" si="6"/>
        <v>0</v>
      </c>
      <c r="AD8" s="30" t="s">
        <v>12</v>
      </c>
      <c r="AE8" s="44">
        <v>0</v>
      </c>
      <c r="AF8" s="44">
        <v>0</v>
      </c>
      <c r="AG8" s="44">
        <v>0</v>
      </c>
      <c r="AH8" s="44">
        <v>0</v>
      </c>
      <c r="AI8" s="28">
        <f t="shared" si="7"/>
        <v>0</v>
      </c>
      <c r="AK8" s="30" t="s">
        <v>12</v>
      </c>
      <c r="AL8" s="44">
        <v>0</v>
      </c>
      <c r="AM8" s="44">
        <v>0</v>
      </c>
      <c r="AN8" s="44">
        <v>0</v>
      </c>
      <c r="AO8" s="44">
        <v>0</v>
      </c>
      <c r="AP8" s="28">
        <f t="shared" si="8"/>
        <v>0</v>
      </c>
      <c r="AR8" s="30" t="s">
        <v>12</v>
      </c>
      <c r="AS8" s="44">
        <v>2</v>
      </c>
      <c r="AT8" s="44">
        <v>0</v>
      </c>
      <c r="AU8" s="44">
        <v>0</v>
      </c>
      <c r="AV8" s="44">
        <v>0</v>
      </c>
      <c r="AW8" s="28">
        <f t="shared" si="9"/>
        <v>2</v>
      </c>
      <c r="AY8" s="30" t="s">
        <v>12</v>
      </c>
      <c r="AZ8" s="44">
        <v>7</v>
      </c>
      <c r="BA8" s="44">
        <v>2</v>
      </c>
      <c r="BB8" s="44">
        <v>0</v>
      </c>
      <c r="BC8" s="44">
        <v>0</v>
      </c>
      <c r="BD8" s="28">
        <f t="shared" si="10"/>
        <v>9</v>
      </c>
      <c r="BF8" s="30" t="s">
        <v>12</v>
      </c>
      <c r="BG8" s="44">
        <v>0</v>
      </c>
      <c r="BH8" s="44">
        <v>0</v>
      </c>
      <c r="BI8" s="44">
        <v>0</v>
      </c>
      <c r="BJ8" s="44">
        <v>0</v>
      </c>
      <c r="BK8" s="28">
        <f t="shared" si="11"/>
        <v>0</v>
      </c>
      <c r="BM8" s="30" t="s">
        <v>12</v>
      </c>
      <c r="BN8" s="44">
        <v>0</v>
      </c>
      <c r="BO8" s="44">
        <v>0</v>
      </c>
      <c r="BP8" s="44">
        <v>0</v>
      </c>
      <c r="BQ8" s="44"/>
      <c r="BR8" s="28">
        <f t="shared" si="12"/>
        <v>0</v>
      </c>
      <c r="BT8" s="30" t="s">
        <v>12</v>
      </c>
      <c r="BU8" s="44">
        <v>0</v>
      </c>
      <c r="BV8" s="44">
        <v>0</v>
      </c>
      <c r="BW8" s="44">
        <v>0</v>
      </c>
      <c r="BX8" s="44">
        <v>1</v>
      </c>
      <c r="BY8" s="28">
        <f t="shared" si="13"/>
        <v>1</v>
      </c>
      <c r="CA8" s="30" t="s">
        <v>12</v>
      </c>
      <c r="CB8" s="44">
        <v>0</v>
      </c>
      <c r="CC8" s="44">
        <v>0</v>
      </c>
      <c r="CD8" s="44">
        <v>0</v>
      </c>
      <c r="CE8" s="44">
        <v>0</v>
      </c>
      <c r="CF8" s="28">
        <f t="shared" si="14"/>
        <v>0</v>
      </c>
      <c r="CI8" s="30" t="s">
        <v>12</v>
      </c>
      <c r="CJ8" s="44">
        <v>8</v>
      </c>
      <c r="CK8" s="44">
        <v>29</v>
      </c>
      <c r="CL8" s="44">
        <v>0</v>
      </c>
      <c r="CM8" s="44">
        <v>11</v>
      </c>
      <c r="CN8" s="28">
        <f t="shared" si="15"/>
        <v>48</v>
      </c>
      <c r="CP8" s="30" t="s">
        <v>12</v>
      </c>
      <c r="CQ8" s="44"/>
      <c r="CR8" s="44">
        <v>0</v>
      </c>
      <c r="CS8" s="44"/>
      <c r="CT8" s="44"/>
      <c r="CU8" s="28">
        <f t="shared" si="16"/>
        <v>0</v>
      </c>
      <c r="CW8" s="30" t="s">
        <v>12</v>
      </c>
      <c r="CX8" s="44"/>
      <c r="CY8" s="44">
        <v>0</v>
      </c>
      <c r="CZ8" s="44"/>
      <c r="DA8" s="44"/>
      <c r="DB8" s="28">
        <f t="shared" si="17"/>
        <v>0</v>
      </c>
      <c r="DD8" s="30" t="s">
        <v>12</v>
      </c>
      <c r="DE8" s="44"/>
      <c r="DF8" s="44">
        <v>0</v>
      </c>
      <c r="DG8" s="44"/>
      <c r="DH8" s="44"/>
      <c r="DI8" s="28">
        <f t="shared" si="18"/>
        <v>0</v>
      </c>
      <c r="DL8" s="30" t="s">
        <v>12</v>
      </c>
      <c r="DM8" s="44">
        <f t="shared" si="19"/>
        <v>18</v>
      </c>
      <c r="DN8" s="44">
        <f t="shared" si="2"/>
        <v>32</v>
      </c>
      <c r="DO8" s="44">
        <f t="shared" si="2"/>
        <v>0</v>
      </c>
      <c r="DP8" s="44">
        <f t="shared" si="2"/>
        <v>12</v>
      </c>
      <c r="DQ8" s="44">
        <f t="shared" si="2"/>
        <v>62</v>
      </c>
      <c r="DR8" s="94">
        <v>62</v>
      </c>
      <c r="DS8" s="114"/>
    </row>
    <row r="9" spans="1:123" s="30" customFormat="1" ht="12.75" customHeight="1" x14ac:dyDescent="0.35">
      <c r="A9" s="29">
        <v>54</v>
      </c>
      <c r="B9" s="30" t="s">
        <v>13</v>
      </c>
      <c r="C9" s="44">
        <v>1</v>
      </c>
      <c r="D9" s="44">
        <v>0</v>
      </c>
      <c r="E9" s="44">
        <v>0</v>
      </c>
      <c r="F9" s="44">
        <v>0</v>
      </c>
      <c r="G9" s="28">
        <f t="shared" si="3"/>
        <v>1</v>
      </c>
      <c r="I9" s="30" t="s">
        <v>13</v>
      </c>
      <c r="J9" s="44">
        <v>0</v>
      </c>
      <c r="K9" s="44">
        <v>0</v>
      </c>
      <c r="L9" s="44">
        <v>0</v>
      </c>
      <c r="M9" s="44">
        <v>0</v>
      </c>
      <c r="N9" s="28">
        <f t="shared" si="4"/>
        <v>0</v>
      </c>
      <c r="P9" s="30" t="s">
        <v>13</v>
      </c>
      <c r="Q9" s="44">
        <v>0</v>
      </c>
      <c r="R9" s="44">
        <v>0</v>
      </c>
      <c r="S9" s="44">
        <v>0</v>
      </c>
      <c r="T9" s="44">
        <v>0</v>
      </c>
      <c r="U9" s="28">
        <f t="shared" si="5"/>
        <v>0</v>
      </c>
      <c r="W9" s="30" t="s">
        <v>13</v>
      </c>
      <c r="X9" s="44">
        <v>0</v>
      </c>
      <c r="Y9" s="44">
        <v>0</v>
      </c>
      <c r="Z9" s="44">
        <v>0</v>
      </c>
      <c r="AA9" s="44">
        <v>0</v>
      </c>
      <c r="AB9" s="28">
        <f t="shared" si="6"/>
        <v>0</v>
      </c>
      <c r="AD9" s="30" t="s">
        <v>13</v>
      </c>
      <c r="AE9" s="44">
        <v>0</v>
      </c>
      <c r="AF9" s="44">
        <v>0</v>
      </c>
      <c r="AG9" s="44">
        <v>0</v>
      </c>
      <c r="AH9" s="44">
        <v>0</v>
      </c>
      <c r="AI9" s="28">
        <f t="shared" si="7"/>
        <v>0</v>
      </c>
      <c r="AK9" s="30" t="s">
        <v>13</v>
      </c>
      <c r="AL9" s="44">
        <v>0</v>
      </c>
      <c r="AM9" s="44">
        <v>0</v>
      </c>
      <c r="AN9" s="44">
        <v>0</v>
      </c>
      <c r="AO9" s="44">
        <v>0</v>
      </c>
      <c r="AP9" s="28">
        <f t="shared" si="8"/>
        <v>0</v>
      </c>
      <c r="AR9" s="30" t="s">
        <v>13</v>
      </c>
      <c r="AS9" s="44">
        <v>0</v>
      </c>
      <c r="AT9" s="44">
        <v>0</v>
      </c>
      <c r="AU9" s="44">
        <v>0</v>
      </c>
      <c r="AV9" s="44">
        <v>0</v>
      </c>
      <c r="AW9" s="28">
        <f t="shared" si="9"/>
        <v>0</v>
      </c>
      <c r="AY9" s="30" t="s">
        <v>13</v>
      </c>
      <c r="AZ9" s="44">
        <v>7</v>
      </c>
      <c r="BA9" s="44">
        <v>7</v>
      </c>
      <c r="BB9" s="44">
        <v>1</v>
      </c>
      <c r="BC9" s="44">
        <v>0</v>
      </c>
      <c r="BD9" s="28">
        <f t="shared" si="10"/>
        <v>15</v>
      </c>
      <c r="BF9" s="30" t="s">
        <v>13</v>
      </c>
      <c r="BG9" s="44">
        <v>0</v>
      </c>
      <c r="BH9" s="44">
        <v>0</v>
      </c>
      <c r="BI9" s="44">
        <v>0</v>
      </c>
      <c r="BJ9" s="44">
        <v>0</v>
      </c>
      <c r="BK9" s="28">
        <f t="shared" si="11"/>
        <v>0</v>
      </c>
      <c r="BM9" s="30" t="s">
        <v>13</v>
      </c>
      <c r="BN9" s="44">
        <v>0</v>
      </c>
      <c r="BO9" s="44">
        <v>0</v>
      </c>
      <c r="BP9" s="44">
        <v>0</v>
      </c>
      <c r="BQ9" s="44"/>
      <c r="BR9" s="28">
        <f t="shared" si="12"/>
        <v>0</v>
      </c>
      <c r="BT9" s="30" t="s">
        <v>13</v>
      </c>
      <c r="BU9" s="44">
        <v>4</v>
      </c>
      <c r="BV9" s="44">
        <v>3</v>
      </c>
      <c r="BW9" s="44">
        <v>3</v>
      </c>
      <c r="BX9" s="44">
        <v>10</v>
      </c>
      <c r="BY9" s="28">
        <f t="shared" si="13"/>
        <v>20</v>
      </c>
      <c r="CA9" s="30" t="s">
        <v>13</v>
      </c>
      <c r="CB9" s="44">
        <v>0</v>
      </c>
      <c r="CC9" s="44">
        <v>0</v>
      </c>
      <c r="CD9" s="44">
        <v>0</v>
      </c>
      <c r="CE9" s="44">
        <v>0</v>
      </c>
      <c r="CF9" s="28">
        <f t="shared" si="14"/>
        <v>0</v>
      </c>
      <c r="CI9" s="30" t="s">
        <v>13</v>
      </c>
      <c r="CJ9" s="44">
        <v>1</v>
      </c>
      <c r="CK9" s="44">
        <v>9</v>
      </c>
      <c r="CL9" s="44">
        <v>1</v>
      </c>
      <c r="CM9" s="44">
        <v>3</v>
      </c>
      <c r="CN9" s="28">
        <f t="shared" si="15"/>
        <v>14</v>
      </c>
      <c r="CP9" s="30" t="s">
        <v>13</v>
      </c>
      <c r="CQ9" s="44"/>
      <c r="CR9" s="44">
        <v>0</v>
      </c>
      <c r="CS9" s="44"/>
      <c r="CT9" s="44"/>
      <c r="CU9" s="28">
        <f t="shared" si="16"/>
        <v>0</v>
      </c>
      <c r="CW9" s="30" t="s">
        <v>13</v>
      </c>
      <c r="CX9" s="44"/>
      <c r="CY9" s="44">
        <v>13</v>
      </c>
      <c r="CZ9" s="44"/>
      <c r="DA9" s="44"/>
      <c r="DB9" s="28">
        <f t="shared" si="17"/>
        <v>13</v>
      </c>
      <c r="DD9" s="30" t="s">
        <v>13</v>
      </c>
      <c r="DE9" s="44"/>
      <c r="DF9" s="44">
        <v>0</v>
      </c>
      <c r="DG9" s="44"/>
      <c r="DH9" s="44"/>
      <c r="DI9" s="28">
        <f t="shared" si="18"/>
        <v>0</v>
      </c>
      <c r="DL9" s="30" t="s">
        <v>13</v>
      </c>
      <c r="DM9" s="44">
        <f t="shared" si="19"/>
        <v>13</v>
      </c>
      <c r="DN9" s="44">
        <f t="shared" si="2"/>
        <v>32</v>
      </c>
      <c r="DO9" s="44">
        <f t="shared" si="2"/>
        <v>5</v>
      </c>
      <c r="DP9" s="44">
        <f t="shared" si="2"/>
        <v>13</v>
      </c>
      <c r="DQ9" s="44">
        <f t="shared" si="2"/>
        <v>63</v>
      </c>
      <c r="DR9" s="94">
        <v>63</v>
      </c>
      <c r="DS9" s="114"/>
    </row>
    <row r="10" spans="1:123" s="30" customFormat="1" ht="12.75" customHeight="1" x14ac:dyDescent="0.35">
      <c r="A10" s="29">
        <v>54</v>
      </c>
      <c r="B10" s="30" t="s">
        <v>14</v>
      </c>
      <c r="C10" s="44">
        <v>2</v>
      </c>
      <c r="D10" s="44">
        <v>1</v>
      </c>
      <c r="E10" s="44">
        <v>0</v>
      </c>
      <c r="F10" s="44">
        <v>1</v>
      </c>
      <c r="G10" s="28">
        <f t="shared" si="3"/>
        <v>4</v>
      </c>
      <c r="I10" s="30" t="s">
        <v>14</v>
      </c>
      <c r="J10" s="44">
        <v>0</v>
      </c>
      <c r="K10" s="44">
        <v>0</v>
      </c>
      <c r="L10" s="44">
        <v>0</v>
      </c>
      <c r="M10" s="44">
        <v>0</v>
      </c>
      <c r="N10" s="28">
        <f t="shared" si="4"/>
        <v>0</v>
      </c>
      <c r="P10" s="30" t="s">
        <v>14</v>
      </c>
      <c r="Q10" s="44">
        <v>0</v>
      </c>
      <c r="R10" s="44">
        <v>0</v>
      </c>
      <c r="S10" s="44">
        <v>0</v>
      </c>
      <c r="T10" s="44">
        <v>0</v>
      </c>
      <c r="U10" s="28">
        <f t="shared" si="5"/>
        <v>0</v>
      </c>
      <c r="W10" s="30" t="s">
        <v>14</v>
      </c>
      <c r="X10" s="44">
        <v>0</v>
      </c>
      <c r="Y10" s="44">
        <v>0</v>
      </c>
      <c r="Z10" s="44">
        <v>0</v>
      </c>
      <c r="AA10" s="44">
        <v>0</v>
      </c>
      <c r="AB10" s="28">
        <f t="shared" si="6"/>
        <v>0</v>
      </c>
      <c r="AD10" s="30" t="s">
        <v>14</v>
      </c>
      <c r="AE10" s="44">
        <v>0</v>
      </c>
      <c r="AF10" s="44">
        <v>0</v>
      </c>
      <c r="AG10" s="44">
        <v>0</v>
      </c>
      <c r="AH10" s="44">
        <v>0</v>
      </c>
      <c r="AI10" s="28">
        <f t="shared" si="7"/>
        <v>0</v>
      </c>
      <c r="AK10" s="30" t="s">
        <v>14</v>
      </c>
      <c r="AL10" s="44">
        <v>0</v>
      </c>
      <c r="AM10" s="44">
        <v>0</v>
      </c>
      <c r="AN10" s="44">
        <v>0</v>
      </c>
      <c r="AO10" s="44">
        <v>3</v>
      </c>
      <c r="AP10" s="28">
        <f t="shared" si="8"/>
        <v>3</v>
      </c>
      <c r="AR10" s="30" t="s">
        <v>14</v>
      </c>
      <c r="AS10" s="44">
        <v>0</v>
      </c>
      <c r="AT10" s="44">
        <v>0</v>
      </c>
      <c r="AU10" s="44">
        <v>0</v>
      </c>
      <c r="AV10" s="44">
        <v>0</v>
      </c>
      <c r="AW10" s="28">
        <f t="shared" si="9"/>
        <v>0</v>
      </c>
      <c r="AY10" s="30" t="s">
        <v>14</v>
      </c>
      <c r="AZ10" s="44">
        <v>24</v>
      </c>
      <c r="BA10" s="44">
        <v>5</v>
      </c>
      <c r="BB10" s="44">
        <v>0</v>
      </c>
      <c r="BC10" s="44">
        <v>3</v>
      </c>
      <c r="BD10" s="28">
        <f t="shared" si="10"/>
        <v>32</v>
      </c>
      <c r="BF10" s="30" t="s">
        <v>14</v>
      </c>
      <c r="BG10" s="44">
        <v>1</v>
      </c>
      <c r="BH10" s="44">
        <v>2</v>
      </c>
      <c r="BI10" s="44">
        <v>0</v>
      </c>
      <c r="BJ10" s="44">
        <v>0</v>
      </c>
      <c r="BK10" s="28">
        <f t="shared" si="11"/>
        <v>3</v>
      </c>
      <c r="BM10" s="30" t="s">
        <v>14</v>
      </c>
      <c r="BN10" s="44">
        <v>0</v>
      </c>
      <c r="BO10" s="44">
        <v>0</v>
      </c>
      <c r="BP10" s="44">
        <v>0</v>
      </c>
      <c r="BQ10" s="44"/>
      <c r="BR10" s="28">
        <f t="shared" si="12"/>
        <v>0</v>
      </c>
      <c r="BT10" s="30" t="s">
        <v>14</v>
      </c>
      <c r="BU10" s="44">
        <v>4</v>
      </c>
      <c r="BV10" s="44">
        <v>23</v>
      </c>
      <c r="BW10" s="44">
        <v>0</v>
      </c>
      <c r="BX10" s="44">
        <v>25</v>
      </c>
      <c r="BY10" s="28">
        <f t="shared" si="13"/>
        <v>52</v>
      </c>
      <c r="CA10" s="30" t="s">
        <v>14</v>
      </c>
      <c r="CB10" s="44">
        <v>0</v>
      </c>
      <c r="CC10" s="44">
        <v>0</v>
      </c>
      <c r="CD10" s="44">
        <v>0</v>
      </c>
      <c r="CE10" s="44">
        <v>0</v>
      </c>
      <c r="CF10" s="28">
        <f t="shared" si="14"/>
        <v>0</v>
      </c>
      <c r="CI10" s="30" t="s">
        <v>14</v>
      </c>
      <c r="CJ10" s="44">
        <v>1</v>
      </c>
      <c r="CK10" s="44">
        <v>4</v>
      </c>
      <c r="CL10" s="44">
        <v>0</v>
      </c>
      <c r="CM10" s="44">
        <v>59</v>
      </c>
      <c r="CN10" s="28">
        <f t="shared" si="15"/>
        <v>64</v>
      </c>
      <c r="CP10" s="30" t="s">
        <v>14</v>
      </c>
      <c r="CQ10" s="44"/>
      <c r="CR10" s="44">
        <v>1</v>
      </c>
      <c r="CS10" s="44"/>
      <c r="CT10" s="44"/>
      <c r="CU10" s="28">
        <f t="shared" si="16"/>
        <v>1</v>
      </c>
      <c r="CW10" s="30" t="s">
        <v>14</v>
      </c>
      <c r="CX10" s="44"/>
      <c r="CY10" s="44">
        <v>2</v>
      </c>
      <c r="CZ10" s="44"/>
      <c r="DA10" s="44"/>
      <c r="DB10" s="28">
        <f t="shared" si="17"/>
        <v>2</v>
      </c>
      <c r="DD10" s="30" t="s">
        <v>14</v>
      </c>
      <c r="DE10" s="44"/>
      <c r="DF10" s="44">
        <v>0</v>
      </c>
      <c r="DG10" s="44"/>
      <c r="DH10" s="44"/>
      <c r="DI10" s="28">
        <f t="shared" si="18"/>
        <v>0</v>
      </c>
      <c r="DL10" s="30" t="s">
        <v>14</v>
      </c>
      <c r="DM10" s="44">
        <f t="shared" si="19"/>
        <v>32</v>
      </c>
      <c r="DN10" s="44">
        <f t="shared" si="2"/>
        <v>38</v>
      </c>
      <c r="DO10" s="44">
        <f t="shared" si="2"/>
        <v>0</v>
      </c>
      <c r="DP10" s="44">
        <f t="shared" si="2"/>
        <v>91</v>
      </c>
      <c r="DQ10" s="44">
        <f t="shared" si="2"/>
        <v>161</v>
      </c>
      <c r="DR10" s="94">
        <v>161</v>
      </c>
      <c r="DS10" s="114"/>
    </row>
    <row r="11" spans="1:123" s="30" customFormat="1" ht="13.5" customHeight="1" x14ac:dyDescent="0.35">
      <c r="A11" s="29">
        <v>56</v>
      </c>
      <c r="B11" s="30" t="s">
        <v>15</v>
      </c>
      <c r="C11" s="44">
        <v>1</v>
      </c>
      <c r="D11" s="44">
        <v>3</v>
      </c>
      <c r="E11" s="44">
        <v>0</v>
      </c>
      <c r="F11" s="44">
        <v>0</v>
      </c>
      <c r="G11" s="28">
        <f t="shared" si="3"/>
        <v>4</v>
      </c>
      <c r="I11" s="30" t="s">
        <v>15</v>
      </c>
      <c r="J11" s="44">
        <v>0</v>
      </c>
      <c r="K11" s="44">
        <v>0</v>
      </c>
      <c r="L11" s="44">
        <v>0</v>
      </c>
      <c r="M11" s="44">
        <v>0</v>
      </c>
      <c r="N11" s="28">
        <f t="shared" si="4"/>
        <v>0</v>
      </c>
      <c r="P11" s="30" t="s">
        <v>15</v>
      </c>
      <c r="Q11" s="44">
        <v>0</v>
      </c>
      <c r="R11" s="44">
        <v>0</v>
      </c>
      <c r="S11" s="44">
        <v>0</v>
      </c>
      <c r="T11" s="44">
        <v>0</v>
      </c>
      <c r="U11" s="28">
        <f t="shared" si="5"/>
        <v>0</v>
      </c>
      <c r="W11" s="30" t="s">
        <v>15</v>
      </c>
      <c r="X11" s="44">
        <v>0</v>
      </c>
      <c r="Y11" s="44">
        <v>0</v>
      </c>
      <c r="Z11" s="44">
        <v>0</v>
      </c>
      <c r="AA11" s="44">
        <v>0</v>
      </c>
      <c r="AB11" s="28">
        <f t="shared" si="6"/>
        <v>0</v>
      </c>
      <c r="AD11" s="30" t="s">
        <v>15</v>
      </c>
      <c r="AE11" s="44">
        <v>0</v>
      </c>
      <c r="AF11" s="44">
        <v>0</v>
      </c>
      <c r="AG11" s="44">
        <v>0</v>
      </c>
      <c r="AH11" s="44">
        <v>0</v>
      </c>
      <c r="AI11" s="28">
        <f t="shared" si="7"/>
        <v>0</v>
      </c>
      <c r="AK11" s="30" t="s">
        <v>15</v>
      </c>
      <c r="AL11" s="44">
        <v>0</v>
      </c>
      <c r="AM11" s="44">
        <v>0</v>
      </c>
      <c r="AN11" s="44">
        <v>0</v>
      </c>
      <c r="AO11" s="44">
        <v>0</v>
      </c>
      <c r="AP11" s="28">
        <f t="shared" si="8"/>
        <v>0</v>
      </c>
      <c r="AR11" s="30" t="s">
        <v>15</v>
      </c>
      <c r="AS11" s="44">
        <v>0</v>
      </c>
      <c r="AT11" s="44">
        <v>0</v>
      </c>
      <c r="AU11" s="44">
        <v>0</v>
      </c>
      <c r="AV11" s="44">
        <v>0</v>
      </c>
      <c r="AW11" s="28">
        <f t="shared" si="9"/>
        <v>0</v>
      </c>
      <c r="AY11" s="30" t="s">
        <v>15</v>
      </c>
      <c r="AZ11" s="44">
        <v>21</v>
      </c>
      <c r="BA11" s="44">
        <v>0</v>
      </c>
      <c r="BB11" s="44">
        <v>0</v>
      </c>
      <c r="BC11" s="44">
        <v>1</v>
      </c>
      <c r="BD11" s="28">
        <f t="shared" si="10"/>
        <v>22</v>
      </c>
      <c r="BF11" s="30" t="s">
        <v>15</v>
      </c>
      <c r="BG11" s="44">
        <v>2</v>
      </c>
      <c r="BH11" s="44">
        <v>0</v>
      </c>
      <c r="BI11" s="44">
        <v>0</v>
      </c>
      <c r="BJ11" s="44">
        <v>2</v>
      </c>
      <c r="BK11" s="28">
        <f t="shared" si="11"/>
        <v>4</v>
      </c>
      <c r="BM11" s="30" t="s">
        <v>15</v>
      </c>
      <c r="BN11" s="44">
        <v>0</v>
      </c>
      <c r="BO11" s="44">
        <v>0</v>
      </c>
      <c r="BP11" s="44">
        <v>0</v>
      </c>
      <c r="BQ11" s="44"/>
      <c r="BR11" s="28">
        <f t="shared" si="12"/>
        <v>0</v>
      </c>
      <c r="BT11" s="30" t="s">
        <v>15</v>
      </c>
      <c r="BU11" s="44">
        <v>4</v>
      </c>
      <c r="BV11" s="44">
        <v>10</v>
      </c>
      <c r="BW11" s="44">
        <v>0</v>
      </c>
      <c r="BX11" s="44">
        <v>13</v>
      </c>
      <c r="BY11" s="28">
        <f t="shared" si="13"/>
        <v>27</v>
      </c>
      <c r="CA11" s="30" t="s">
        <v>15</v>
      </c>
      <c r="CB11" s="44">
        <v>0</v>
      </c>
      <c r="CC11" s="44">
        <v>0</v>
      </c>
      <c r="CD11" s="44">
        <v>0</v>
      </c>
      <c r="CE11" s="44">
        <v>0</v>
      </c>
      <c r="CF11" s="28">
        <f t="shared" si="14"/>
        <v>0</v>
      </c>
      <c r="CI11" s="30" t="s">
        <v>15</v>
      </c>
      <c r="CJ11" s="44">
        <v>2</v>
      </c>
      <c r="CK11" s="44">
        <v>0</v>
      </c>
      <c r="CL11" s="44">
        <v>0</v>
      </c>
      <c r="CM11" s="44">
        <v>2</v>
      </c>
      <c r="CN11" s="28">
        <f t="shared" si="15"/>
        <v>4</v>
      </c>
      <c r="CP11" s="30" t="s">
        <v>15</v>
      </c>
      <c r="CQ11" s="44"/>
      <c r="CR11" s="44">
        <v>1</v>
      </c>
      <c r="CS11" s="44"/>
      <c r="CT11" s="44"/>
      <c r="CU11" s="28">
        <f t="shared" si="16"/>
        <v>1</v>
      </c>
      <c r="CW11" s="30" t="s">
        <v>15</v>
      </c>
      <c r="CX11" s="44"/>
      <c r="CY11" s="44">
        <v>0</v>
      </c>
      <c r="CZ11" s="44"/>
      <c r="DA11" s="44"/>
      <c r="DB11" s="28">
        <f t="shared" si="17"/>
        <v>0</v>
      </c>
      <c r="DD11" s="30" t="s">
        <v>15</v>
      </c>
      <c r="DE11" s="44"/>
      <c r="DF11" s="44">
        <v>0</v>
      </c>
      <c r="DG11" s="44"/>
      <c r="DH11" s="44"/>
      <c r="DI11" s="28">
        <f t="shared" si="18"/>
        <v>0</v>
      </c>
      <c r="DL11" s="30" t="s">
        <v>15</v>
      </c>
      <c r="DM11" s="44">
        <f t="shared" si="19"/>
        <v>30</v>
      </c>
      <c r="DN11" s="44">
        <f t="shared" si="2"/>
        <v>14</v>
      </c>
      <c r="DO11" s="44">
        <f t="shared" si="2"/>
        <v>0</v>
      </c>
      <c r="DP11" s="44">
        <f t="shared" si="2"/>
        <v>18</v>
      </c>
      <c r="DQ11" s="44">
        <f t="shared" si="2"/>
        <v>62</v>
      </c>
      <c r="DR11" s="94">
        <v>62</v>
      </c>
      <c r="DS11" s="114"/>
    </row>
    <row r="12" spans="1:123" s="30" customFormat="1" ht="13.5" customHeight="1" x14ac:dyDescent="0.35">
      <c r="A12" s="29">
        <v>57</v>
      </c>
      <c r="B12" s="30" t="s">
        <v>16</v>
      </c>
      <c r="C12" s="44">
        <v>0</v>
      </c>
      <c r="D12" s="44">
        <v>2</v>
      </c>
      <c r="E12" s="44">
        <v>0</v>
      </c>
      <c r="F12" s="44">
        <v>1</v>
      </c>
      <c r="G12" s="28">
        <f t="shared" si="3"/>
        <v>3</v>
      </c>
      <c r="I12" s="30" t="s">
        <v>16</v>
      </c>
      <c r="J12" s="44">
        <v>1</v>
      </c>
      <c r="K12" s="44">
        <v>3</v>
      </c>
      <c r="L12" s="44">
        <v>0</v>
      </c>
      <c r="M12" s="44">
        <v>0</v>
      </c>
      <c r="N12" s="28">
        <f t="shared" si="4"/>
        <v>4</v>
      </c>
      <c r="P12" s="30" t="s">
        <v>16</v>
      </c>
      <c r="Q12" s="44">
        <v>0</v>
      </c>
      <c r="R12" s="44">
        <v>0</v>
      </c>
      <c r="S12" s="44">
        <v>0</v>
      </c>
      <c r="T12" s="44">
        <v>0</v>
      </c>
      <c r="U12" s="28">
        <f t="shared" si="5"/>
        <v>0</v>
      </c>
      <c r="W12" s="30" t="s">
        <v>16</v>
      </c>
      <c r="X12" s="44">
        <v>0</v>
      </c>
      <c r="Y12" s="44">
        <v>0</v>
      </c>
      <c r="Z12" s="44">
        <v>0</v>
      </c>
      <c r="AA12" s="44">
        <v>0</v>
      </c>
      <c r="AB12" s="28">
        <f t="shared" si="6"/>
        <v>0</v>
      </c>
      <c r="AD12" s="30" t="s">
        <v>16</v>
      </c>
      <c r="AE12" s="44">
        <v>0</v>
      </c>
      <c r="AF12" s="44">
        <v>0</v>
      </c>
      <c r="AG12" s="44">
        <v>0</v>
      </c>
      <c r="AH12" s="44">
        <v>8</v>
      </c>
      <c r="AI12" s="28">
        <f t="shared" si="7"/>
        <v>8</v>
      </c>
      <c r="AK12" s="30" t="s">
        <v>16</v>
      </c>
      <c r="AL12" s="44">
        <v>0</v>
      </c>
      <c r="AM12" s="44">
        <v>0</v>
      </c>
      <c r="AN12" s="44">
        <v>0</v>
      </c>
      <c r="AO12" s="44">
        <v>0</v>
      </c>
      <c r="AP12" s="28">
        <f t="shared" si="8"/>
        <v>0</v>
      </c>
      <c r="AR12" s="30" t="s">
        <v>16</v>
      </c>
      <c r="AS12" s="44">
        <v>0</v>
      </c>
      <c r="AT12" s="44">
        <v>0</v>
      </c>
      <c r="AU12" s="44">
        <v>0</v>
      </c>
      <c r="AV12" s="44">
        <v>0</v>
      </c>
      <c r="AW12" s="28">
        <f t="shared" si="9"/>
        <v>0</v>
      </c>
      <c r="AY12" s="30" t="s">
        <v>16</v>
      </c>
      <c r="AZ12" s="44">
        <v>7</v>
      </c>
      <c r="BA12" s="44">
        <v>9</v>
      </c>
      <c r="BB12" s="44">
        <v>0</v>
      </c>
      <c r="BC12" s="44">
        <v>0</v>
      </c>
      <c r="BD12" s="28">
        <f t="shared" si="10"/>
        <v>16</v>
      </c>
      <c r="BF12" s="30" t="s">
        <v>16</v>
      </c>
      <c r="BG12" s="44">
        <v>0</v>
      </c>
      <c r="BH12" s="44">
        <v>0</v>
      </c>
      <c r="BI12" s="44">
        <v>0</v>
      </c>
      <c r="BJ12" s="44">
        <v>0</v>
      </c>
      <c r="BK12" s="28">
        <f t="shared" si="11"/>
        <v>0</v>
      </c>
      <c r="BM12" s="30" t="s">
        <v>16</v>
      </c>
      <c r="BN12" s="44">
        <v>0</v>
      </c>
      <c r="BO12" s="44">
        <v>0</v>
      </c>
      <c r="BP12" s="44">
        <v>0</v>
      </c>
      <c r="BQ12" s="44"/>
      <c r="BR12" s="28">
        <f t="shared" si="12"/>
        <v>0</v>
      </c>
      <c r="BT12" s="30" t="s">
        <v>16</v>
      </c>
      <c r="BU12" s="44">
        <v>0</v>
      </c>
      <c r="BV12" s="44">
        <v>0</v>
      </c>
      <c r="BW12" s="44">
        <v>0</v>
      </c>
      <c r="BX12" s="44">
        <v>0</v>
      </c>
      <c r="BY12" s="28">
        <f t="shared" si="13"/>
        <v>0</v>
      </c>
      <c r="CA12" s="30" t="s">
        <v>16</v>
      </c>
      <c r="CB12" s="44">
        <v>1</v>
      </c>
      <c r="CC12" s="44">
        <v>1</v>
      </c>
      <c r="CD12" s="44">
        <v>0</v>
      </c>
      <c r="CE12" s="44">
        <v>0</v>
      </c>
      <c r="CF12" s="28">
        <f t="shared" si="14"/>
        <v>2</v>
      </c>
      <c r="CI12" s="30" t="s">
        <v>16</v>
      </c>
      <c r="CJ12" s="44">
        <v>7</v>
      </c>
      <c r="CK12" s="44">
        <v>18</v>
      </c>
      <c r="CL12" s="44">
        <v>1</v>
      </c>
      <c r="CM12" s="44">
        <v>6</v>
      </c>
      <c r="CN12" s="28">
        <f t="shared" si="15"/>
        <v>32</v>
      </c>
      <c r="CP12" s="30" t="s">
        <v>16</v>
      </c>
      <c r="CQ12" s="44"/>
      <c r="CR12" s="44">
        <v>0</v>
      </c>
      <c r="CS12" s="44"/>
      <c r="CT12" s="44"/>
      <c r="CU12" s="28">
        <f t="shared" si="16"/>
        <v>0</v>
      </c>
      <c r="CW12" s="30" t="s">
        <v>16</v>
      </c>
      <c r="CX12" s="44"/>
      <c r="CY12" s="44">
        <v>0</v>
      </c>
      <c r="CZ12" s="44"/>
      <c r="DA12" s="44"/>
      <c r="DB12" s="28">
        <f t="shared" si="17"/>
        <v>0</v>
      </c>
      <c r="DD12" s="30" t="s">
        <v>16</v>
      </c>
      <c r="DE12" s="44"/>
      <c r="DF12" s="44">
        <v>0</v>
      </c>
      <c r="DG12" s="44"/>
      <c r="DH12" s="44"/>
      <c r="DI12" s="28">
        <f t="shared" si="18"/>
        <v>0</v>
      </c>
      <c r="DL12" s="30" t="s">
        <v>16</v>
      </c>
      <c r="DM12" s="44">
        <f t="shared" si="19"/>
        <v>16</v>
      </c>
      <c r="DN12" s="44">
        <f t="shared" si="2"/>
        <v>33</v>
      </c>
      <c r="DO12" s="44">
        <f t="shared" si="2"/>
        <v>1</v>
      </c>
      <c r="DP12" s="44">
        <f t="shared" si="2"/>
        <v>15</v>
      </c>
      <c r="DQ12" s="44">
        <f t="shared" si="2"/>
        <v>65</v>
      </c>
      <c r="DR12" s="94">
        <v>65</v>
      </c>
      <c r="DS12" s="114"/>
    </row>
    <row r="13" spans="1:123" s="30" customFormat="1" ht="12.75" customHeight="1" x14ac:dyDescent="0.35">
      <c r="A13" s="29">
        <v>59</v>
      </c>
      <c r="B13" s="30" t="s">
        <v>17</v>
      </c>
      <c r="C13" s="44">
        <v>0</v>
      </c>
      <c r="D13" s="44">
        <v>0</v>
      </c>
      <c r="E13" s="44">
        <v>0</v>
      </c>
      <c r="F13" s="44">
        <v>0</v>
      </c>
      <c r="G13" s="28">
        <f t="shared" si="3"/>
        <v>0</v>
      </c>
      <c r="I13" s="30" t="s">
        <v>17</v>
      </c>
      <c r="J13" s="44">
        <v>0</v>
      </c>
      <c r="K13" s="44">
        <v>0</v>
      </c>
      <c r="L13" s="44">
        <v>0</v>
      </c>
      <c r="M13" s="44">
        <v>0</v>
      </c>
      <c r="N13" s="28">
        <f t="shared" si="4"/>
        <v>0</v>
      </c>
      <c r="P13" s="30" t="s">
        <v>17</v>
      </c>
      <c r="Q13" s="44">
        <v>0</v>
      </c>
      <c r="R13" s="44">
        <v>0</v>
      </c>
      <c r="S13" s="44">
        <v>0</v>
      </c>
      <c r="T13" s="44">
        <v>0</v>
      </c>
      <c r="U13" s="28">
        <f t="shared" si="5"/>
        <v>0</v>
      </c>
      <c r="W13" s="30" t="s">
        <v>17</v>
      </c>
      <c r="X13" s="44">
        <v>0</v>
      </c>
      <c r="Y13" s="44">
        <v>0</v>
      </c>
      <c r="Z13" s="44">
        <v>0</v>
      </c>
      <c r="AA13" s="44">
        <v>0</v>
      </c>
      <c r="AB13" s="28">
        <f t="shared" si="6"/>
        <v>0</v>
      </c>
      <c r="AD13" s="30" t="s">
        <v>17</v>
      </c>
      <c r="AE13" s="44">
        <v>0</v>
      </c>
      <c r="AF13" s="44">
        <v>0</v>
      </c>
      <c r="AG13" s="44">
        <v>0</v>
      </c>
      <c r="AH13" s="44">
        <v>0</v>
      </c>
      <c r="AI13" s="28">
        <f t="shared" si="7"/>
        <v>0</v>
      </c>
      <c r="AK13" s="30" t="s">
        <v>17</v>
      </c>
      <c r="AL13" s="44">
        <v>0</v>
      </c>
      <c r="AM13" s="44">
        <v>0</v>
      </c>
      <c r="AN13" s="44">
        <v>0</v>
      </c>
      <c r="AO13" s="44">
        <v>0</v>
      </c>
      <c r="AP13" s="28">
        <f t="shared" si="8"/>
        <v>0</v>
      </c>
      <c r="AR13" s="30" t="s">
        <v>17</v>
      </c>
      <c r="AS13" s="44">
        <v>0</v>
      </c>
      <c r="AT13" s="44">
        <v>0</v>
      </c>
      <c r="AU13" s="44">
        <v>0</v>
      </c>
      <c r="AV13" s="44">
        <v>0</v>
      </c>
      <c r="AW13" s="28">
        <f t="shared" si="9"/>
        <v>0</v>
      </c>
      <c r="AY13" s="30" t="s">
        <v>17</v>
      </c>
      <c r="AZ13" s="44">
        <v>4</v>
      </c>
      <c r="BA13" s="44">
        <v>5</v>
      </c>
      <c r="BB13" s="44">
        <v>0</v>
      </c>
      <c r="BC13" s="44">
        <v>0</v>
      </c>
      <c r="BD13" s="28">
        <f t="shared" si="10"/>
        <v>9</v>
      </c>
      <c r="BF13" s="30" t="s">
        <v>17</v>
      </c>
      <c r="BG13" s="44">
        <v>1</v>
      </c>
      <c r="BH13" s="44">
        <v>1</v>
      </c>
      <c r="BI13" s="44">
        <v>0</v>
      </c>
      <c r="BJ13" s="44">
        <v>0</v>
      </c>
      <c r="BK13" s="28">
        <f t="shared" si="11"/>
        <v>2</v>
      </c>
      <c r="BM13" s="30" t="s">
        <v>17</v>
      </c>
      <c r="BN13" s="44">
        <v>0</v>
      </c>
      <c r="BO13" s="44">
        <v>0</v>
      </c>
      <c r="BP13" s="44">
        <v>0</v>
      </c>
      <c r="BQ13" s="44"/>
      <c r="BR13" s="28">
        <f t="shared" si="12"/>
        <v>0</v>
      </c>
      <c r="BT13" s="30" t="s">
        <v>17</v>
      </c>
      <c r="BU13" s="44">
        <v>0</v>
      </c>
      <c r="BV13" s="44">
        <v>5</v>
      </c>
      <c r="BW13" s="44">
        <v>0</v>
      </c>
      <c r="BX13" s="44">
        <v>0</v>
      </c>
      <c r="BY13" s="28">
        <f t="shared" si="13"/>
        <v>5</v>
      </c>
      <c r="CA13" s="30" t="s">
        <v>17</v>
      </c>
      <c r="CB13" s="44">
        <v>0</v>
      </c>
      <c r="CC13" s="44">
        <v>1</v>
      </c>
      <c r="CD13" s="44">
        <v>0</v>
      </c>
      <c r="CE13" s="44">
        <v>0</v>
      </c>
      <c r="CF13" s="28">
        <f t="shared" si="14"/>
        <v>1</v>
      </c>
      <c r="CI13" s="30" t="s">
        <v>17</v>
      </c>
      <c r="CJ13" s="44">
        <v>4</v>
      </c>
      <c r="CK13" s="44">
        <v>16</v>
      </c>
      <c r="CL13" s="44">
        <v>0</v>
      </c>
      <c r="CM13" s="44">
        <v>2</v>
      </c>
      <c r="CN13" s="28">
        <f t="shared" si="15"/>
        <v>22</v>
      </c>
      <c r="CP13" s="30" t="s">
        <v>17</v>
      </c>
      <c r="CQ13" s="44"/>
      <c r="CR13" s="44">
        <v>0</v>
      </c>
      <c r="CS13" s="44"/>
      <c r="CT13" s="44"/>
      <c r="CU13" s="28">
        <f t="shared" si="16"/>
        <v>0</v>
      </c>
      <c r="CW13" s="30" t="s">
        <v>17</v>
      </c>
      <c r="CX13" s="44"/>
      <c r="CY13" s="44">
        <v>0</v>
      </c>
      <c r="CZ13" s="44"/>
      <c r="DA13" s="44"/>
      <c r="DB13" s="28">
        <f t="shared" si="17"/>
        <v>0</v>
      </c>
      <c r="DD13" s="30" t="s">
        <v>17</v>
      </c>
      <c r="DE13" s="44"/>
      <c r="DF13" s="44">
        <v>0</v>
      </c>
      <c r="DG13" s="44"/>
      <c r="DH13" s="44"/>
      <c r="DI13" s="28">
        <f t="shared" si="18"/>
        <v>0</v>
      </c>
      <c r="DL13" s="30" t="s">
        <v>17</v>
      </c>
      <c r="DM13" s="44">
        <f t="shared" si="19"/>
        <v>9</v>
      </c>
      <c r="DN13" s="44">
        <f t="shared" si="2"/>
        <v>28</v>
      </c>
      <c r="DO13" s="44">
        <f t="shared" si="2"/>
        <v>0</v>
      </c>
      <c r="DP13" s="44">
        <f t="shared" si="2"/>
        <v>2</v>
      </c>
      <c r="DQ13" s="44">
        <f t="shared" si="2"/>
        <v>39</v>
      </c>
      <c r="DR13" s="94">
        <v>39</v>
      </c>
      <c r="DS13" s="114"/>
    </row>
    <row r="14" spans="1:123" s="30" customFormat="1" ht="12.75" customHeight="1" x14ac:dyDescent="0.35">
      <c r="A14" s="29">
        <v>60</v>
      </c>
      <c r="B14" s="30" t="s">
        <v>18</v>
      </c>
      <c r="C14" s="44">
        <v>1</v>
      </c>
      <c r="D14" s="44">
        <v>2</v>
      </c>
      <c r="E14" s="44">
        <v>0</v>
      </c>
      <c r="F14" s="44">
        <v>0</v>
      </c>
      <c r="G14" s="28">
        <f t="shared" si="3"/>
        <v>3</v>
      </c>
      <c r="I14" s="30" t="s">
        <v>18</v>
      </c>
      <c r="J14" s="44">
        <v>1</v>
      </c>
      <c r="K14" s="44">
        <v>0</v>
      </c>
      <c r="L14" s="44">
        <v>0</v>
      </c>
      <c r="M14" s="44">
        <v>1</v>
      </c>
      <c r="N14" s="28">
        <f t="shared" si="4"/>
        <v>2</v>
      </c>
      <c r="P14" s="30" t="s">
        <v>18</v>
      </c>
      <c r="Q14" s="44">
        <v>0</v>
      </c>
      <c r="R14" s="44">
        <v>0</v>
      </c>
      <c r="S14" s="44">
        <v>0</v>
      </c>
      <c r="T14" s="44">
        <v>0</v>
      </c>
      <c r="U14" s="28">
        <f t="shared" si="5"/>
        <v>0</v>
      </c>
      <c r="W14" s="30" t="s">
        <v>18</v>
      </c>
      <c r="X14" s="44">
        <v>0</v>
      </c>
      <c r="Y14" s="44">
        <v>0</v>
      </c>
      <c r="Z14" s="44">
        <v>0</v>
      </c>
      <c r="AA14" s="44">
        <v>0</v>
      </c>
      <c r="AB14" s="28">
        <f t="shared" si="6"/>
        <v>0</v>
      </c>
      <c r="AD14" s="30" t="s">
        <v>18</v>
      </c>
      <c r="AE14" s="44">
        <v>0</v>
      </c>
      <c r="AF14" s="44">
        <v>0</v>
      </c>
      <c r="AG14" s="44">
        <v>0</v>
      </c>
      <c r="AH14" s="44">
        <v>1</v>
      </c>
      <c r="AI14" s="28">
        <f t="shared" si="7"/>
        <v>1</v>
      </c>
      <c r="AK14" s="30" t="s">
        <v>18</v>
      </c>
      <c r="AL14" s="44">
        <v>0</v>
      </c>
      <c r="AM14" s="44">
        <v>0</v>
      </c>
      <c r="AN14" s="44">
        <v>0</v>
      </c>
      <c r="AO14" s="44">
        <v>0</v>
      </c>
      <c r="AP14" s="28">
        <f t="shared" si="8"/>
        <v>0</v>
      </c>
      <c r="AR14" s="30" t="s">
        <v>18</v>
      </c>
      <c r="AS14" s="44">
        <v>0</v>
      </c>
      <c r="AT14" s="44">
        <v>0</v>
      </c>
      <c r="AU14" s="44">
        <v>0</v>
      </c>
      <c r="AV14" s="44">
        <v>0</v>
      </c>
      <c r="AW14" s="28">
        <f t="shared" si="9"/>
        <v>0</v>
      </c>
      <c r="AY14" s="30" t="s">
        <v>18</v>
      </c>
      <c r="AZ14" s="44">
        <v>7</v>
      </c>
      <c r="BA14" s="44">
        <v>4</v>
      </c>
      <c r="BB14" s="44">
        <v>0</v>
      </c>
      <c r="BC14" s="44">
        <v>4</v>
      </c>
      <c r="BD14" s="28">
        <f t="shared" si="10"/>
        <v>15</v>
      </c>
      <c r="BF14" s="30" t="s">
        <v>18</v>
      </c>
      <c r="BG14" s="44">
        <v>6</v>
      </c>
      <c r="BH14" s="44">
        <v>2</v>
      </c>
      <c r="BI14" s="44">
        <v>0</v>
      </c>
      <c r="BJ14" s="44">
        <v>0</v>
      </c>
      <c r="BK14" s="28">
        <f t="shared" si="11"/>
        <v>8</v>
      </c>
      <c r="BM14" s="30" t="s">
        <v>18</v>
      </c>
      <c r="BN14" s="44">
        <v>0</v>
      </c>
      <c r="BO14" s="44">
        <v>0</v>
      </c>
      <c r="BP14" s="44">
        <v>0</v>
      </c>
      <c r="BQ14" s="44"/>
      <c r="BR14" s="28">
        <f t="shared" si="12"/>
        <v>0</v>
      </c>
      <c r="BT14" s="30" t="s">
        <v>18</v>
      </c>
      <c r="BU14" s="44">
        <v>4</v>
      </c>
      <c r="BV14" s="44">
        <v>30</v>
      </c>
      <c r="BW14" s="44">
        <v>1</v>
      </c>
      <c r="BX14" s="44">
        <v>14</v>
      </c>
      <c r="BY14" s="28">
        <f t="shared" si="13"/>
        <v>49</v>
      </c>
      <c r="CA14" s="30" t="s">
        <v>18</v>
      </c>
      <c r="CB14" s="44">
        <v>0</v>
      </c>
      <c r="CC14" s="44">
        <v>1</v>
      </c>
      <c r="CD14" s="44">
        <v>0</v>
      </c>
      <c r="CE14" s="44">
        <v>0</v>
      </c>
      <c r="CF14" s="28">
        <f t="shared" si="14"/>
        <v>1</v>
      </c>
      <c r="CI14" s="30" t="s">
        <v>18</v>
      </c>
      <c r="CJ14" s="44">
        <v>0</v>
      </c>
      <c r="CK14" s="44">
        <v>6</v>
      </c>
      <c r="CL14" s="44">
        <v>0</v>
      </c>
      <c r="CM14" s="44">
        <v>2</v>
      </c>
      <c r="CN14" s="28">
        <f t="shared" si="15"/>
        <v>8</v>
      </c>
      <c r="CP14" s="30" t="s">
        <v>18</v>
      </c>
      <c r="CQ14" s="44"/>
      <c r="CR14" s="44">
        <v>0</v>
      </c>
      <c r="CS14" s="44"/>
      <c r="CT14" s="44"/>
      <c r="CU14" s="28">
        <f t="shared" si="16"/>
        <v>0</v>
      </c>
      <c r="CW14" s="30" t="s">
        <v>18</v>
      </c>
      <c r="CX14" s="44"/>
      <c r="CY14" s="44">
        <v>0</v>
      </c>
      <c r="CZ14" s="44"/>
      <c r="DA14" s="44"/>
      <c r="DB14" s="28">
        <f t="shared" si="17"/>
        <v>0</v>
      </c>
      <c r="DD14" s="30" t="s">
        <v>18</v>
      </c>
      <c r="DE14" s="44"/>
      <c r="DF14" s="44">
        <v>0</v>
      </c>
      <c r="DG14" s="44"/>
      <c r="DH14" s="44"/>
      <c r="DI14" s="28">
        <f t="shared" si="18"/>
        <v>0</v>
      </c>
      <c r="DL14" s="30" t="s">
        <v>18</v>
      </c>
      <c r="DM14" s="44">
        <f t="shared" si="19"/>
        <v>19</v>
      </c>
      <c r="DN14" s="44">
        <f t="shared" si="2"/>
        <v>45</v>
      </c>
      <c r="DO14" s="44">
        <f t="shared" si="2"/>
        <v>1</v>
      </c>
      <c r="DP14" s="44">
        <f t="shared" si="2"/>
        <v>22</v>
      </c>
      <c r="DQ14" s="44">
        <f t="shared" si="2"/>
        <v>87</v>
      </c>
      <c r="DR14" s="94">
        <v>87</v>
      </c>
      <c r="DS14" s="114"/>
    </row>
    <row r="15" spans="1:123" s="30" customFormat="1" ht="12.75" customHeight="1" x14ac:dyDescent="0.35">
      <c r="A15" s="29">
        <v>61</v>
      </c>
      <c r="B15" s="31" t="s">
        <v>57</v>
      </c>
      <c r="C15" s="44">
        <v>1</v>
      </c>
      <c r="D15" s="44">
        <v>2</v>
      </c>
      <c r="E15" s="44">
        <v>1</v>
      </c>
      <c r="F15" s="44">
        <v>0</v>
      </c>
      <c r="G15" s="28">
        <f t="shared" si="3"/>
        <v>4</v>
      </c>
      <c r="I15" s="31" t="s">
        <v>57</v>
      </c>
      <c r="J15" s="44">
        <v>2</v>
      </c>
      <c r="K15" s="44">
        <v>4</v>
      </c>
      <c r="L15" s="44">
        <v>0</v>
      </c>
      <c r="M15" s="44">
        <v>0</v>
      </c>
      <c r="N15" s="28">
        <f t="shared" si="4"/>
        <v>6</v>
      </c>
      <c r="P15" s="31" t="s">
        <v>57</v>
      </c>
      <c r="Q15" s="44">
        <v>0</v>
      </c>
      <c r="R15" s="44">
        <v>0</v>
      </c>
      <c r="S15" s="44">
        <v>0</v>
      </c>
      <c r="T15" s="44">
        <v>0</v>
      </c>
      <c r="U15" s="28">
        <f t="shared" si="5"/>
        <v>0</v>
      </c>
      <c r="W15" s="31" t="s">
        <v>57</v>
      </c>
      <c r="X15" s="44">
        <v>0</v>
      </c>
      <c r="Y15" s="44">
        <v>0</v>
      </c>
      <c r="Z15" s="44">
        <v>0</v>
      </c>
      <c r="AA15" s="44">
        <v>0</v>
      </c>
      <c r="AB15" s="28">
        <f t="shared" si="6"/>
        <v>0</v>
      </c>
      <c r="AD15" s="31" t="s">
        <v>57</v>
      </c>
      <c r="AE15" s="44">
        <v>0</v>
      </c>
      <c r="AF15" s="44">
        <v>0</v>
      </c>
      <c r="AG15" s="44">
        <v>0</v>
      </c>
      <c r="AH15" s="44">
        <v>0</v>
      </c>
      <c r="AI15" s="28">
        <f t="shared" si="7"/>
        <v>0</v>
      </c>
      <c r="AK15" s="31" t="s">
        <v>57</v>
      </c>
      <c r="AL15" s="44">
        <v>1</v>
      </c>
      <c r="AM15" s="44">
        <v>0</v>
      </c>
      <c r="AN15" s="44">
        <v>0</v>
      </c>
      <c r="AO15" s="44">
        <v>2</v>
      </c>
      <c r="AP15" s="28">
        <f t="shared" si="8"/>
        <v>3</v>
      </c>
      <c r="AR15" s="31" t="s">
        <v>57</v>
      </c>
      <c r="AS15" s="44">
        <v>0</v>
      </c>
      <c r="AT15" s="44">
        <v>0</v>
      </c>
      <c r="AU15" s="44">
        <v>0</v>
      </c>
      <c r="AV15" s="44">
        <v>0</v>
      </c>
      <c r="AW15" s="28">
        <f t="shared" si="9"/>
        <v>0</v>
      </c>
      <c r="AY15" s="31" t="s">
        <v>57</v>
      </c>
      <c r="AZ15" s="44">
        <v>19</v>
      </c>
      <c r="BA15" s="44">
        <v>7</v>
      </c>
      <c r="BB15" s="44">
        <v>1</v>
      </c>
      <c r="BC15" s="44">
        <v>4</v>
      </c>
      <c r="BD15" s="28">
        <f t="shared" si="10"/>
        <v>31</v>
      </c>
      <c r="BF15" s="31" t="s">
        <v>57</v>
      </c>
      <c r="BG15" s="44">
        <v>3</v>
      </c>
      <c r="BH15" s="44">
        <v>0</v>
      </c>
      <c r="BI15" s="44">
        <v>0</v>
      </c>
      <c r="BJ15" s="44">
        <v>0</v>
      </c>
      <c r="BK15" s="28">
        <f t="shared" si="11"/>
        <v>3</v>
      </c>
      <c r="BM15" s="31" t="s">
        <v>57</v>
      </c>
      <c r="BN15" s="44">
        <v>0</v>
      </c>
      <c r="BO15" s="44">
        <v>0</v>
      </c>
      <c r="BP15" s="44">
        <v>0</v>
      </c>
      <c r="BQ15" s="44"/>
      <c r="BR15" s="28">
        <f t="shared" si="12"/>
        <v>0</v>
      </c>
      <c r="BT15" s="31" t="s">
        <v>57</v>
      </c>
      <c r="BU15" s="44">
        <v>0</v>
      </c>
      <c r="BV15" s="44">
        <v>0</v>
      </c>
      <c r="BW15" s="44">
        <v>0</v>
      </c>
      <c r="BX15" s="44">
        <v>8</v>
      </c>
      <c r="BY15" s="28">
        <f t="shared" si="13"/>
        <v>8</v>
      </c>
      <c r="CA15" s="31" t="s">
        <v>57</v>
      </c>
      <c r="CB15" s="44">
        <v>0</v>
      </c>
      <c r="CC15" s="44">
        <v>0</v>
      </c>
      <c r="CD15" s="44">
        <v>0</v>
      </c>
      <c r="CE15" s="44">
        <v>1</v>
      </c>
      <c r="CF15" s="28">
        <f t="shared" si="14"/>
        <v>1</v>
      </c>
      <c r="CI15" s="31" t="s">
        <v>57</v>
      </c>
      <c r="CJ15" s="44">
        <v>9</v>
      </c>
      <c r="CK15" s="44">
        <v>68</v>
      </c>
      <c r="CL15" s="44">
        <v>3</v>
      </c>
      <c r="CM15" s="44">
        <v>16</v>
      </c>
      <c r="CN15" s="28">
        <f t="shared" si="15"/>
        <v>96</v>
      </c>
      <c r="CP15" s="31" t="s">
        <v>57</v>
      </c>
      <c r="CQ15" s="44"/>
      <c r="CR15" s="44">
        <v>10</v>
      </c>
      <c r="CS15" s="44"/>
      <c r="CT15" s="44"/>
      <c r="CU15" s="28">
        <f t="shared" si="16"/>
        <v>10</v>
      </c>
      <c r="CW15" s="31" t="s">
        <v>57</v>
      </c>
      <c r="CX15" s="44"/>
      <c r="CY15" s="44">
        <v>27</v>
      </c>
      <c r="CZ15" s="44"/>
      <c r="DA15" s="44"/>
      <c r="DB15" s="28">
        <f t="shared" si="17"/>
        <v>27</v>
      </c>
      <c r="DD15" s="31" t="s">
        <v>57</v>
      </c>
      <c r="DE15" s="44"/>
      <c r="DF15" s="44">
        <v>0</v>
      </c>
      <c r="DG15" s="44"/>
      <c r="DH15" s="44"/>
      <c r="DI15" s="28">
        <f t="shared" si="18"/>
        <v>0</v>
      </c>
      <c r="DL15" s="31" t="s">
        <v>57</v>
      </c>
      <c r="DM15" s="44">
        <f t="shared" si="19"/>
        <v>35</v>
      </c>
      <c r="DN15" s="44">
        <f t="shared" si="2"/>
        <v>118</v>
      </c>
      <c r="DO15" s="44">
        <f t="shared" si="2"/>
        <v>5</v>
      </c>
      <c r="DP15" s="44">
        <f t="shared" si="2"/>
        <v>31</v>
      </c>
      <c r="DQ15" s="44">
        <f t="shared" si="2"/>
        <v>189</v>
      </c>
      <c r="DR15" s="94">
        <v>189</v>
      </c>
      <c r="DS15" s="114"/>
    </row>
    <row r="16" spans="1:123" s="30" customFormat="1" ht="12.75" customHeight="1" x14ac:dyDescent="0.35">
      <c r="A16" s="29">
        <v>62</v>
      </c>
      <c r="B16" s="30" t="s">
        <v>19</v>
      </c>
      <c r="C16" s="44">
        <v>0</v>
      </c>
      <c r="D16" s="44">
        <v>1</v>
      </c>
      <c r="E16" s="44">
        <v>0</v>
      </c>
      <c r="F16" s="44">
        <v>1</v>
      </c>
      <c r="G16" s="28">
        <f t="shared" si="3"/>
        <v>2</v>
      </c>
      <c r="I16" s="30" t="s">
        <v>19</v>
      </c>
      <c r="J16" s="44">
        <v>1</v>
      </c>
      <c r="K16" s="44">
        <v>2</v>
      </c>
      <c r="L16" s="44">
        <v>0</v>
      </c>
      <c r="M16" s="44">
        <v>1</v>
      </c>
      <c r="N16" s="28">
        <f t="shared" si="4"/>
        <v>4</v>
      </c>
      <c r="P16" s="30" t="s">
        <v>19</v>
      </c>
      <c r="Q16" s="44">
        <v>0</v>
      </c>
      <c r="R16" s="44">
        <v>0</v>
      </c>
      <c r="S16" s="44">
        <v>0</v>
      </c>
      <c r="T16" s="44">
        <v>0</v>
      </c>
      <c r="U16" s="28">
        <f t="shared" si="5"/>
        <v>0</v>
      </c>
      <c r="W16" s="30" t="s">
        <v>19</v>
      </c>
      <c r="X16" s="44">
        <v>0</v>
      </c>
      <c r="Y16" s="44">
        <v>0</v>
      </c>
      <c r="Z16" s="44">
        <v>0</v>
      </c>
      <c r="AA16" s="44">
        <v>0</v>
      </c>
      <c r="AB16" s="28">
        <f t="shared" si="6"/>
        <v>0</v>
      </c>
      <c r="AD16" s="30" t="s">
        <v>19</v>
      </c>
      <c r="AE16" s="44">
        <v>0</v>
      </c>
      <c r="AF16" s="44">
        <v>0</v>
      </c>
      <c r="AG16" s="44">
        <v>0</v>
      </c>
      <c r="AH16" s="44">
        <v>0</v>
      </c>
      <c r="AI16" s="28">
        <f t="shared" si="7"/>
        <v>0</v>
      </c>
      <c r="AK16" s="30" t="s">
        <v>19</v>
      </c>
      <c r="AL16" s="44">
        <v>0</v>
      </c>
      <c r="AM16" s="44">
        <v>0</v>
      </c>
      <c r="AN16" s="44">
        <v>0</v>
      </c>
      <c r="AO16" s="44">
        <v>3</v>
      </c>
      <c r="AP16" s="28">
        <f t="shared" si="8"/>
        <v>3</v>
      </c>
      <c r="AR16" s="30" t="s">
        <v>19</v>
      </c>
      <c r="AS16" s="44">
        <v>0</v>
      </c>
      <c r="AT16" s="44">
        <v>0</v>
      </c>
      <c r="AU16" s="44">
        <v>0</v>
      </c>
      <c r="AV16" s="44">
        <v>1</v>
      </c>
      <c r="AW16" s="28">
        <f t="shared" si="9"/>
        <v>1</v>
      </c>
      <c r="AY16" s="30" t="s">
        <v>19</v>
      </c>
      <c r="AZ16" s="44">
        <v>12</v>
      </c>
      <c r="BA16" s="44">
        <v>11</v>
      </c>
      <c r="BB16" s="44">
        <v>0</v>
      </c>
      <c r="BC16" s="44">
        <v>2</v>
      </c>
      <c r="BD16" s="28">
        <f t="shared" si="10"/>
        <v>25</v>
      </c>
      <c r="BF16" s="30" t="s">
        <v>19</v>
      </c>
      <c r="BG16" s="44">
        <v>0</v>
      </c>
      <c r="BH16" s="44">
        <v>0</v>
      </c>
      <c r="BI16" s="44">
        <v>0</v>
      </c>
      <c r="BJ16" s="44">
        <v>0</v>
      </c>
      <c r="BK16" s="28">
        <f t="shared" si="11"/>
        <v>0</v>
      </c>
      <c r="BM16" s="30" t="s">
        <v>19</v>
      </c>
      <c r="BN16" s="44">
        <v>0</v>
      </c>
      <c r="BO16" s="44">
        <v>0</v>
      </c>
      <c r="BP16" s="44">
        <v>0</v>
      </c>
      <c r="BQ16" s="44"/>
      <c r="BR16" s="28">
        <f t="shared" si="12"/>
        <v>0</v>
      </c>
      <c r="BT16" s="30" t="s">
        <v>19</v>
      </c>
      <c r="BU16" s="44">
        <v>3</v>
      </c>
      <c r="BV16" s="44">
        <v>3</v>
      </c>
      <c r="BW16" s="44">
        <v>1</v>
      </c>
      <c r="BX16" s="44">
        <v>7</v>
      </c>
      <c r="BY16" s="28">
        <f t="shared" si="13"/>
        <v>14</v>
      </c>
      <c r="CA16" s="30" t="s">
        <v>19</v>
      </c>
      <c r="CB16" s="44">
        <v>0</v>
      </c>
      <c r="CC16" s="44">
        <v>0</v>
      </c>
      <c r="CD16" s="44">
        <v>0</v>
      </c>
      <c r="CE16" s="44">
        <v>0</v>
      </c>
      <c r="CF16" s="28">
        <f t="shared" si="14"/>
        <v>0</v>
      </c>
      <c r="CI16" s="30" t="s">
        <v>19</v>
      </c>
      <c r="CJ16" s="44">
        <v>0</v>
      </c>
      <c r="CK16" s="44">
        <v>10</v>
      </c>
      <c r="CL16" s="44">
        <v>1</v>
      </c>
      <c r="CM16" s="44">
        <v>31</v>
      </c>
      <c r="CN16" s="28">
        <f t="shared" si="15"/>
        <v>42</v>
      </c>
      <c r="CP16" s="30" t="s">
        <v>19</v>
      </c>
      <c r="CQ16" s="44"/>
      <c r="CR16" s="44">
        <v>12</v>
      </c>
      <c r="CS16" s="44"/>
      <c r="CT16" s="44"/>
      <c r="CU16" s="28">
        <f t="shared" si="16"/>
        <v>12</v>
      </c>
      <c r="CW16" s="30" t="s">
        <v>19</v>
      </c>
      <c r="CX16" s="44"/>
      <c r="CY16" s="44">
        <v>29</v>
      </c>
      <c r="CZ16" s="44"/>
      <c r="DA16" s="44"/>
      <c r="DB16" s="28">
        <f t="shared" si="17"/>
        <v>29</v>
      </c>
      <c r="DD16" s="30" t="s">
        <v>19</v>
      </c>
      <c r="DE16" s="44"/>
      <c r="DF16" s="44">
        <v>1</v>
      </c>
      <c r="DG16" s="44"/>
      <c r="DH16" s="44"/>
      <c r="DI16" s="28">
        <f t="shared" si="18"/>
        <v>1</v>
      </c>
      <c r="DL16" s="30" t="s">
        <v>19</v>
      </c>
      <c r="DM16" s="44">
        <f t="shared" si="19"/>
        <v>16</v>
      </c>
      <c r="DN16" s="44">
        <f t="shared" si="2"/>
        <v>69</v>
      </c>
      <c r="DO16" s="44">
        <f t="shared" si="2"/>
        <v>2</v>
      </c>
      <c r="DP16" s="44">
        <f t="shared" si="2"/>
        <v>46</v>
      </c>
      <c r="DQ16" s="44">
        <f t="shared" si="2"/>
        <v>133</v>
      </c>
      <c r="DR16" s="94">
        <v>133</v>
      </c>
      <c r="DS16" s="114"/>
    </row>
    <row r="17" spans="1:123" s="30" customFormat="1" ht="12.75" customHeight="1" x14ac:dyDescent="0.35">
      <c r="A17" s="29">
        <v>58</v>
      </c>
      <c r="B17" s="30" t="s">
        <v>20</v>
      </c>
      <c r="C17" s="44">
        <v>0</v>
      </c>
      <c r="D17" s="44">
        <v>0</v>
      </c>
      <c r="E17" s="44">
        <v>0</v>
      </c>
      <c r="F17" s="44">
        <v>0</v>
      </c>
      <c r="G17" s="28">
        <f t="shared" si="3"/>
        <v>0</v>
      </c>
      <c r="I17" s="30" t="s">
        <v>20</v>
      </c>
      <c r="J17" s="44">
        <v>1</v>
      </c>
      <c r="K17" s="44">
        <v>0</v>
      </c>
      <c r="L17" s="44">
        <v>0</v>
      </c>
      <c r="M17" s="44">
        <v>0</v>
      </c>
      <c r="N17" s="28">
        <f t="shared" si="4"/>
        <v>1</v>
      </c>
      <c r="P17" s="30" t="s">
        <v>20</v>
      </c>
      <c r="Q17" s="44">
        <v>0</v>
      </c>
      <c r="R17" s="44">
        <v>0</v>
      </c>
      <c r="S17" s="44">
        <v>0</v>
      </c>
      <c r="T17" s="44">
        <v>0</v>
      </c>
      <c r="U17" s="28">
        <f t="shared" si="5"/>
        <v>0</v>
      </c>
      <c r="W17" s="30" t="s">
        <v>20</v>
      </c>
      <c r="X17" s="44">
        <v>0</v>
      </c>
      <c r="Y17" s="44">
        <v>0</v>
      </c>
      <c r="Z17" s="44">
        <v>0</v>
      </c>
      <c r="AA17" s="44">
        <v>0</v>
      </c>
      <c r="AB17" s="28">
        <f t="shared" si="6"/>
        <v>0</v>
      </c>
      <c r="AD17" s="30" t="s">
        <v>20</v>
      </c>
      <c r="AE17" s="44">
        <v>0</v>
      </c>
      <c r="AF17" s="44">
        <v>0</v>
      </c>
      <c r="AG17" s="44">
        <v>0</v>
      </c>
      <c r="AH17" s="44">
        <v>0</v>
      </c>
      <c r="AI17" s="28">
        <f t="shared" si="7"/>
        <v>0</v>
      </c>
      <c r="AK17" s="30" t="s">
        <v>20</v>
      </c>
      <c r="AL17" s="44">
        <v>1</v>
      </c>
      <c r="AM17" s="44">
        <v>0</v>
      </c>
      <c r="AN17" s="44">
        <v>0</v>
      </c>
      <c r="AO17" s="44">
        <v>0</v>
      </c>
      <c r="AP17" s="28">
        <f t="shared" si="8"/>
        <v>1</v>
      </c>
      <c r="AR17" s="30" t="s">
        <v>20</v>
      </c>
      <c r="AS17" s="44">
        <v>0</v>
      </c>
      <c r="AT17" s="44">
        <v>0</v>
      </c>
      <c r="AU17" s="44">
        <v>0</v>
      </c>
      <c r="AV17" s="44">
        <v>0</v>
      </c>
      <c r="AW17" s="28">
        <f t="shared" si="9"/>
        <v>0</v>
      </c>
      <c r="AY17" s="30" t="s">
        <v>20</v>
      </c>
      <c r="AZ17" s="44">
        <v>15</v>
      </c>
      <c r="BA17" s="44">
        <v>2</v>
      </c>
      <c r="BB17" s="44">
        <v>0</v>
      </c>
      <c r="BC17" s="44">
        <v>0</v>
      </c>
      <c r="BD17" s="28">
        <f t="shared" si="10"/>
        <v>17</v>
      </c>
      <c r="BF17" s="30" t="s">
        <v>20</v>
      </c>
      <c r="BG17" s="44">
        <v>2</v>
      </c>
      <c r="BH17" s="44">
        <v>0</v>
      </c>
      <c r="BI17" s="44">
        <v>0</v>
      </c>
      <c r="BJ17" s="44">
        <v>0</v>
      </c>
      <c r="BK17" s="28">
        <f t="shared" si="11"/>
        <v>2</v>
      </c>
      <c r="BM17" s="30" t="s">
        <v>20</v>
      </c>
      <c r="BN17" s="44">
        <v>0</v>
      </c>
      <c r="BO17" s="44">
        <v>0</v>
      </c>
      <c r="BP17" s="44">
        <v>0</v>
      </c>
      <c r="BQ17" s="44"/>
      <c r="BR17" s="28">
        <f t="shared" si="12"/>
        <v>0</v>
      </c>
      <c r="BT17" s="30" t="s">
        <v>20</v>
      </c>
      <c r="BU17" s="44">
        <v>1</v>
      </c>
      <c r="BV17" s="44">
        <v>1</v>
      </c>
      <c r="BW17" s="44">
        <v>0</v>
      </c>
      <c r="BX17" s="44">
        <v>3</v>
      </c>
      <c r="BY17" s="28">
        <f t="shared" si="13"/>
        <v>5</v>
      </c>
      <c r="CA17" s="30" t="s">
        <v>20</v>
      </c>
      <c r="CB17" s="44">
        <v>0</v>
      </c>
      <c r="CC17" s="44">
        <v>0</v>
      </c>
      <c r="CD17" s="44">
        <v>0</v>
      </c>
      <c r="CE17" s="44">
        <v>0</v>
      </c>
      <c r="CF17" s="28">
        <f t="shared" si="14"/>
        <v>0</v>
      </c>
      <c r="CI17" s="30" t="s">
        <v>20</v>
      </c>
      <c r="CJ17" s="44">
        <v>0</v>
      </c>
      <c r="CK17" s="44">
        <v>9</v>
      </c>
      <c r="CL17" s="44">
        <v>0</v>
      </c>
      <c r="CM17" s="44">
        <v>5</v>
      </c>
      <c r="CN17" s="28">
        <f t="shared" si="15"/>
        <v>14</v>
      </c>
      <c r="CP17" s="30" t="s">
        <v>20</v>
      </c>
      <c r="CQ17" s="44"/>
      <c r="CR17" s="44">
        <v>0</v>
      </c>
      <c r="CS17" s="44"/>
      <c r="CT17" s="44"/>
      <c r="CU17" s="28">
        <f t="shared" si="16"/>
        <v>0</v>
      </c>
      <c r="CW17" s="30" t="s">
        <v>20</v>
      </c>
      <c r="CX17" s="44"/>
      <c r="CY17" s="44">
        <v>0</v>
      </c>
      <c r="CZ17" s="44"/>
      <c r="DA17" s="44"/>
      <c r="DB17" s="28">
        <f t="shared" si="17"/>
        <v>0</v>
      </c>
      <c r="DD17" s="30" t="s">
        <v>20</v>
      </c>
      <c r="DE17" s="44"/>
      <c r="DF17" s="44">
        <v>0</v>
      </c>
      <c r="DG17" s="44"/>
      <c r="DH17" s="44"/>
      <c r="DI17" s="28">
        <f t="shared" si="18"/>
        <v>0</v>
      </c>
      <c r="DL17" s="30" t="s">
        <v>20</v>
      </c>
      <c r="DM17" s="44">
        <f t="shared" si="19"/>
        <v>20</v>
      </c>
      <c r="DN17" s="44">
        <f t="shared" si="2"/>
        <v>12</v>
      </c>
      <c r="DO17" s="44">
        <f t="shared" si="2"/>
        <v>0</v>
      </c>
      <c r="DP17" s="44">
        <f t="shared" si="2"/>
        <v>8</v>
      </c>
      <c r="DQ17" s="44">
        <f t="shared" si="2"/>
        <v>40</v>
      </c>
      <c r="DR17" s="94">
        <v>40</v>
      </c>
      <c r="DS17" s="114"/>
    </row>
    <row r="18" spans="1:123" s="30" customFormat="1" ht="12.75" customHeight="1" x14ac:dyDescent="0.35">
      <c r="A18" s="29">
        <v>63</v>
      </c>
      <c r="B18" s="30" t="s">
        <v>21</v>
      </c>
      <c r="C18" s="44">
        <v>0</v>
      </c>
      <c r="D18" s="44">
        <v>0</v>
      </c>
      <c r="E18" s="44">
        <v>0</v>
      </c>
      <c r="F18" s="44">
        <v>0</v>
      </c>
      <c r="G18" s="28">
        <f t="shared" si="3"/>
        <v>0</v>
      </c>
      <c r="I18" s="30" t="s">
        <v>21</v>
      </c>
      <c r="J18" s="44">
        <v>1</v>
      </c>
      <c r="K18" s="44">
        <v>0</v>
      </c>
      <c r="L18" s="44">
        <v>1</v>
      </c>
      <c r="M18" s="44">
        <v>0</v>
      </c>
      <c r="N18" s="28">
        <f t="shared" si="4"/>
        <v>2</v>
      </c>
      <c r="P18" s="30" t="s">
        <v>21</v>
      </c>
      <c r="Q18" s="44">
        <v>0</v>
      </c>
      <c r="R18" s="44">
        <v>0</v>
      </c>
      <c r="S18" s="44">
        <v>0</v>
      </c>
      <c r="T18" s="44">
        <v>0</v>
      </c>
      <c r="U18" s="28">
        <f t="shared" si="5"/>
        <v>0</v>
      </c>
      <c r="W18" s="30" t="s">
        <v>21</v>
      </c>
      <c r="X18" s="44">
        <v>0</v>
      </c>
      <c r="Y18" s="44">
        <v>0</v>
      </c>
      <c r="Z18" s="44">
        <v>0</v>
      </c>
      <c r="AA18" s="44">
        <v>0</v>
      </c>
      <c r="AB18" s="28">
        <f t="shared" si="6"/>
        <v>0</v>
      </c>
      <c r="AD18" s="30" t="s">
        <v>21</v>
      </c>
      <c r="AE18" s="44">
        <v>0</v>
      </c>
      <c r="AF18" s="44">
        <v>0</v>
      </c>
      <c r="AG18" s="44">
        <v>0</v>
      </c>
      <c r="AH18" s="44">
        <v>1</v>
      </c>
      <c r="AI18" s="28">
        <f t="shared" si="7"/>
        <v>1</v>
      </c>
      <c r="AK18" s="30" t="s">
        <v>21</v>
      </c>
      <c r="AL18" s="44">
        <v>0</v>
      </c>
      <c r="AM18" s="44">
        <v>0</v>
      </c>
      <c r="AN18" s="44">
        <v>0</v>
      </c>
      <c r="AO18" s="44">
        <v>2</v>
      </c>
      <c r="AP18" s="28">
        <f t="shared" si="8"/>
        <v>2</v>
      </c>
      <c r="AR18" s="30" t="s">
        <v>21</v>
      </c>
      <c r="AS18" s="44">
        <v>0</v>
      </c>
      <c r="AT18" s="44">
        <v>0</v>
      </c>
      <c r="AU18" s="44">
        <v>0</v>
      </c>
      <c r="AV18" s="44">
        <v>0</v>
      </c>
      <c r="AW18" s="28">
        <f t="shared" si="9"/>
        <v>0</v>
      </c>
      <c r="AY18" s="30" t="s">
        <v>21</v>
      </c>
      <c r="AZ18" s="44">
        <v>13</v>
      </c>
      <c r="BA18" s="44">
        <v>1</v>
      </c>
      <c r="BB18" s="44">
        <v>0</v>
      </c>
      <c r="BC18" s="44">
        <v>3</v>
      </c>
      <c r="BD18" s="28">
        <f t="shared" si="10"/>
        <v>17</v>
      </c>
      <c r="BF18" s="30" t="s">
        <v>21</v>
      </c>
      <c r="BG18" s="44">
        <v>2</v>
      </c>
      <c r="BH18" s="44">
        <v>0</v>
      </c>
      <c r="BI18" s="44">
        <v>0</v>
      </c>
      <c r="BJ18" s="44">
        <v>0</v>
      </c>
      <c r="BK18" s="28">
        <f t="shared" si="11"/>
        <v>2</v>
      </c>
      <c r="BM18" s="30" t="s">
        <v>21</v>
      </c>
      <c r="BN18" s="44">
        <v>0</v>
      </c>
      <c r="BO18" s="44">
        <v>0</v>
      </c>
      <c r="BP18" s="44">
        <v>4</v>
      </c>
      <c r="BQ18" s="44"/>
      <c r="BR18" s="28">
        <f t="shared" si="12"/>
        <v>4</v>
      </c>
      <c r="BT18" s="30" t="s">
        <v>21</v>
      </c>
      <c r="BU18" s="44">
        <v>2</v>
      </c>
      <c r="BV18" s="44">
        <v>19</v>
      </c>
      <c r="BW18" s="44">
        <v>0</v>
      </c>
      <c r="BX18" s="44">
        <v>18</v>
      </c>
      <c r="BY18" s="28">
        <f t="shared" si="13"/>
        <v>39</v>
      </c>
      <c r="CA18" s="30" t="s">
        <v>21</v>
      </c>
      <c r="CB18" s="44">
        <v>0</v>
      </c>
      <c r="CC18" s="44">
        <v>0</v>
      </c>
      <c r="CD18" s="44">
        <v>0</v>
      </c>
      <c r="CE18" s="44">
        <v>0</v>
      </c>
      <c r="CF18" s="28">
        <f t="shared" si="14"/>
        <v>0</v>
      </c>
      <c r="CI18" s="30" t="s">
        <v>21</v>
      </c>
      <c r="CJ18" s="44">
        <v>0</v>
      </c>
      <c r="CK18" s="44">
        <v>0</v>
      </c>
      <c r="CL18" s="44">
        <v>0</v>
      </c>
      <c r="CM18" s="44">
        <v>2</v>
      </c>
      <c r="CN18" s="28">
        <f t="shared" si="15"/>
        <v>2</v>
      </c>
      <c r="CP18" s="30" t="s">
        <v>21</v>
      </c>
      <c r="CQ18" s="44"/>
      <c r="CR18" s="44">
        <v>0</v>
      </c>
      <c r="CS18" s="44"/>
      <c r="CT18" s="44"/>
      <c r="CU18" s="28">
        <f t="shared" si="16"/>
        <v>0</v>
      </c>
      <c r="CW18" s="30" t="s">
        <v>21</v>
      </c>
      <c r="CX18" s="44"/>
      <c r="CY18" s="44">
        <v>0</v>
      </c>
      <c r="CZ18" s="44"/>
      <c r="DA18" s="44"/>
      <c r="DB18" s="28">
        <f t="shared" si="17"/>
        <v>0</v>
      </c>
      <c r="DD18" s="30" t="s">
        <v>21</v>
      </c>
      <c r="DE18" s="44"/>
      <c r="DF18" s="44">
        <v>0</v>
      </c>
      <c r="DG18" s="44"/>
      <c r="DH18" s="44"/>
      <c r="DI18" s="28">
        <f t="shared" si="18"/>
        <v>0</v>
      </c>
      <c r="DL18" s="30" t="s">
        <v>21</v>
      </c>
      <c r="DM18" s="44">
        <f t="shared" si="19"/>
        <v>18</v>
      </c>
      <c r="DN18" s="44">
        <f t="shared" si="2"/>
        <v>20</v>
      </c>
      <c r="DO18" s="44">
        <f t="shared" si="2"/>
        <v>5</v>
      </c>
      <c r="DP18" s="44">
        <f t="shared" si="2"/>
        <v>26</v>
      </c>
      <c r="DQ18" s="44">
        <f t="shared" si="2"/>
        <v>69</v>
      </c>
      <c r="DR18" s="94">
        <v>69</v>
      </c>
      <c r="DS18" s="114"/>
    </row>
    <row r="19" spans="1:123" s="30" customFormat="1" ht="12.75" customHeight="1" x14ac:dyDescent="0.35">
      <c r="A19" s="29">
        <v>64</v>
      </c>
      <c r="B19" s="30" t="s">
        <v>22</v>
      </c>
      <c r="C19" s="44">
        <v>0</v>
      </c>
      <c r="D19" s="44">
        <v>1</v>
      </c>
      <c r="E19" s="44">
        <v>0</v>
      </c>
      <c r="F19" s="44">
        <v>0</v>
      </c>
      <c r="G19" s="28">
        <f t="shared" si="3"/>
        <v>1</v>
      </c>
      <c r="I19" s="30" t="s">
        <v>22</v>
      </c>
      <c r="J19" s="44">
        <v>0</v>
      </c>
      <c r="K19" s="44">
        <v>0</v>
      </c>
      <c r="L19" s="44">
        <v>0</v>
      </c>
      <c r="M19" s="44">
        <v>0</v>
      </c>
      <c r="N19" s="28">
        <f t="shared" si="4"/>
        <v>0</v>
      </c>
      <c r="P19" s="30" t="s">
        <v>22</v>
      </c>
      <c r="Q19" s="44">
        <v>0</v>
      </c>
      <c r="R19" s="44">
        <v>0</v>
      </c>
      <c r="S19" s="44">
        <v>0</v>
      </c>
      <c r="T19" s="44">
        <v>0</v>
      </c>
      <c r="U19" s="28">
        <f t="shared" si="5"/>
        <v>0</v>
      </c>
      <c r="W19" s="30" t="s">
        <v>22</v>
      </c>
      <c r="X19" s="44">
        <v>0</v>
      </c>
      <c r="Y19" s="44">
        <v>0</v>
      </c>
      <c r="Z19" s="44">
        <v>0</v>
      </c>
      <c r="AA19" s="44">
        <v>0</v>
      </c>
      <c r="AB19" s="28">
        <f t="shared" si="6"/>
        <v>0</v>
      </c>
      <c r="AD19" s="30" t="s">
        <v>22</v>
      </c>
      <c r="AE19" s="44">
        <v>0</v>
      </c>
      <c r="AF19" s="44">
        <v>0</v>
      </c>
      <c r="AG19" s="44">
        <v>0</v>
      </c>
      <c r="AH19" s="44">
        <v>0</v>
      </c>
      <c r="AI19" s="28">
        <f t="shared" si="7"/>
        <v>0</v>
      </c>
      <c r="AK19" s="30" t="s">
        <v>22</v>
      </c>
      <c r="AL19" s="44">
        <v>0</v>
      </c>
      <c r="AM19" s="44">
        <v>0</v>
      </c>
      <c r="AN19" s="44">
        <v>0</v>
      </c>
      <c r="AO19" s="44">
        <v>1</v>
      </c>
      <c r="AP19" s="28">
        <f t="shared" si="8"/>
        <v>1</v>
      </c>
      <c r="AR19" s="30" t="s">
        <v>22</v>
      </c>
      <c r="AS19" s="44">
        <v>1</v>
      </c>
      <c r="AT19" s="44">
        <v>0</v>
      </c>
      <c r="AU19" s="44">
        <v>0</v>
      </c>
      <c r="AV19" s="44">
        <v>0</v>
      </c>
      <c r="AW19" s="28">
        <f t="shared" si="9"/>
        <v>1</v>
      </c>
      <c r="AY19" s="30" t="s">
        <v>22</v>
      </c>
      <c r="AZ19" s="44">
        <v>23</v>
      </c>
      <c r="BA19" s="44">
        <v>4</v>
      </c>
      <c r="BB19" s="44">
        <v>0</v>
      </c>
      <c r="BC19" s="44">
        <v>4</v>
      </c>
      <c r="BD19" s="28">
        <f t="shared" si="10"/>
        <v>31</v>
      </c>
      <c r="BF19" s="30" t="s">
        <v>22</v>
      </c>
      <c r="BG19" s="44">
        <v>0</v>
      </c>
      <c r="BH19" s="44">
        <v>0</v>
      </c>
      <c r="BI19" s="44">
        <v>0</v>
      </c>
      <c r="BJ19" s="44">
        <v>0</v>
      </c>
      <c r="BK19" s="28">
        <f t="shared" si="11"/>
        <v>0</v>
      </c>
      <c r="BM19" s="30" t="s">
        <v>22</v>
      </c>
      <c r="BN19" s="44">
        <v>0</v>
      </c>
      <c r="BO19" s="44">
        <v>0</v>
      </c>
      <c r="BP19" s="44">
        <v>0</v>
      </c>
      <c r="BQ19" s="44"/>
      <c r="BR19" s="28">
        <f t="shared" si="12"/>
        <v>0</v>
      </c>
      <c r="BT19" s="30" t="s">
        <v>22</v>
      </c>
      <c r="BU19" s="44">
        <v>1</v>
      </c>
      <c r="BV19" s="44">
        <v>0</v>
      </c>
      <c r="BW19" s="44">
        <v>0</v>
      </c>
      <c r="BX19" s="44">
        <v>0</v>
      </c>
      <c r="BY19" s="28">
        <f t="shared" si="13"/>
        <v>1</v>
      </c>
      <c r="CA19" s="30" t="s">
        <v>22</v>
      </c>
      <c r="CB19" s="44">
        <v>0</v>
      </c>
      <c r="CC19" s="44">
        <v>0</v>
      </c>
      <c r="CD19" s="44">
        <v>0</v>
      </c>
      <c r="CE19" s="44">
        <v>0</v>
      </c>
      <c r="CF19" s="28">
        <f t="shared" si="14"/>
        <v>0</v>
      </c>
      <c r="CI19" s="30" t="s">
        <v>22</v>
      </c>
      <c r="CJ19" s="44">
        <v>11</v>
      </c>
      <c r="CK19" s="44">
        <v>69</v>
      </c>
      <c r="CL19" s="44">
        <v>1</v>
      </c>
      <c r="CM19" s="44">
        <v>31</v>
      </c>
      <c r="CN19" s="28">
        <f t="shared" si="15"/>
        <v>112</v>
      </c>
      <c r="CP19" s="30" t="s">
        <v>22</v>
      </c>
      <c r="CQ19" s="44"/>
      <c r="CR19" s="44">
        <v>0</v>
      </c>
      <c r="CS19" s="44"/>
      <c r="CT19" s="44"/>
      <c r="CU19" s="28">
        <f t="shared" si="16"/>
        <v>0</v>
      </c>
      <c r="CW19" s="30" t="s">
        <v>22</v>
      </c>
      <c r="CX19" s="44"/>
      <c r="CY19" s="44">
        <v>0</v>
      </c>
      <c r="CZ19" s="44"/>
      <c r="DA19" s="44"/>
      <c r="DB19" s="28">
        <f t="shared" si="17"/>
        <v>0</v>
      </c>
      <c r="DD19" s="30" t="s">
        <v>22</v>
      </c>
      <c r="DE19" s="44"/>
      <c r="DF19" s="44">
        <v>0</v>
      </c>
      <c r="DG19" s="44"/>
      <c r="DH19" s="44"/>
      <c r="DI19" s="28">
        <f t="shared" si="18"/>
        <v>0</v>
      </c>
      <c r="DL19" s="30" t="s">
        <v>22</v>
      </c>
      <c r="DM19" s="44">
        <f t="shared" si="19"/>
        <v>36</v>
      </c>
      <c r="DN19" s="44">
        <f t="shared" si="2"/>
        <v>74</v>
      </c>
      <c r="DO19" s="44">
        <f t="shared" si="2"/>
        <v>1</v>
      </c>
      <c r="DP19" s="44">
        <f t="shared" si="2"/>
        <v>36</v>
      </c>
      <c r="DQ19" s="44">
        <f t="shared" si="2"/>
        <v>147</v>
      </c>
      <c r="DR19" s="94">
        <v>147</v>
      </c>
      <c r="DS19" s="114"/>
    </row>
    <row r="20" spans="1:123" s="30" customFormat="1" ht="12.75" customHeight="1" x14ac:dyDescent="0.35">
      <c r="A20" s="29">
        <v>65</v>
      </c>
      <c r="B20" s="30" t="s">
        <v>23</v>
      </c>
      <c r="C20" s="44">
        <v>1</v>
      </c>
      <c r="D20" s="44">
        <v>1</v>
      </c>
      <c r="E20" s="44">
        <v>0</v>
      </c>
      <c r="F20" s="44">
        <v>0</v>
      </c>
      <c r="G20" s="28">
        <f t="shared" si="3"/>
        <v>2</v>
      </c>
      <c r="I20" s="30" t="s">
        <v>23</v>
      </c>
      <c r="J20" s="44">
        <v>0</v>
      </c>
      <c r="K20" s="44">
        <v>0</v>
      </c>
      <c r="L20" s="44">
        <v>0</v>
      </c>
      <c r="M20" s="44">
        <v>0</v>
      </c>
      <c r="N20" s="28">
        <f t="shared" si="4"/>
        <v>0</v>
      </c>
      <c r="P20" s="30" t="s">
        <v>23</v>
      </c>
      <c r="Q20" s="44">
        <v>0</v>
      </c>
      <c r="R20" s="44">
        <v>0</v>
      </c>
      <c r="S20" s="44">
        <v>0</v>
      </c>
      <c r="T20" s="44">
        <v>0</v>
      </c>
      <c r="U20" s="28">
        <f t="shared" si="5"/>
        <v>0</v>
      </c>
      <c r="W20" s="30" t="s">
        <v>23</v>
      </c>
      <c r="X20" s="44">
        <v>0</v>
      </c>
      <c r="Y20" s="44">
        <v>0</v>
      </c>
      <c r="Z20" s="44">
        <v>0</v>
      </c>
      <c r="AA20" s="44">
        <v>0</v>
      </c>
      <c r="AB20" s="28">
        <f t="shared" si="6"/>
        <v>0</v>
      </c>
      <c r="AD20" s="30" t="s">
        <v>23</v>
      </c>
      <c r="AE20" s="44">
        <v>0</v>
      </c>
      <c r="AF20" s="44">
        <v>0</v>
      </c>
      <c r="AG20" s="44">
        <v>0</v>
      </c>
      <c r="AH20" s="44">
        <v>0</v>
      </c>
      <c r="AI20" s="28">
        <f t="shared" si="7"/>
        <v>0</v>
      </c>
      <c r="AK20" s="30" t="s">
        <v>23</v>
      </c>
      <c r="AL20" s="44">
        <v>0</v>
      </c>
      <c r="AM20" s="44">
        <v>0</v>
      </c>
      <c r="AN20" s="44">
        <v>0</v>
      </c>
      <c r="AO20" s="44">
        <v>0</v>
      </c>
      <c r="AP20" s="28">
        <f t="shared" si="8"/>
        <v>0</v>
      </c>
      <c r="AR20" s="30" t="s">
        <v>23</v>
      </c>
      <c r="AS20" s="44">
        <v>8</v>
      </c>
      <c r="AT20" s="44">
        <v>2</v>
      </c>
      <c r="AU20" s="44">
        <v>0</v>
      </c>
      <c r="AV20" s="44">
        <v>0</v>
      </c>
      <c r="AW20" s="28">
        <f t="shared" si="9"/>
        <v>10</v>
      </c>
      <c r="AY20" s="30" t="s">
        <v>23</v>
      </c>
      <c r="AZ20" s="44">
        <v>12</v>
      </c>
      <c r="BA20" s="44">
        <v>2</v>
      </c>
      <c r="BB20" s="44">
        <v>0</v>
      </c>
      <c r="BC20" s="44">
        <v>1</v>
      </c>
      <c r="BD20" s="28">
        <f t="shared" si="10"/>
        <v>15</v>
      </c>
      <c r="BF20" s="30" t="s">
        <v>23</v>
      </c>
      <c r="BG20" s="44">
        <v>0</v>
      </c>
      <c r="BH20" s="44">
        <v>0</v>
      </c>
      <c r="BI20" s="44">
        <v>0</v>
      </c>
      <c r="BJ20" s="44">
        <v>0</v>
      </c>
      <c r="BK20" s="28">
        <f t="shared" si="11"/>
        <v>0</v>
      </c>
      <c r="BM20" s="30" t="s">
        <v>23</v>
      </c>
      <c r="BN20" s="44">
        <v>0</v>
      </c>
      <c r="BO20" s="44">
        <v>0</v>
      </c>
      <c r="BP20" s="44">
        <v>0</v>
      </c>
      <c r="BQ20" s="44"/>
      <c r="BR20" s="28">
        <f t="shared" si="12"/>
        <v>0</v>
      </c>
      <c r="BT20" s="30" t="s">
        <v>23</v>
      </c>
      <c r="BU20" s="44">
        <v>3</v>
      </c>
      <c r="BV20" s="44">
        <v>35</v>
      </c>
      <c r="BW20" s="44">
        <v>1</v>
      </c>
      <c r="BX20" s="44">
        <v>3</v>
      </c>
      <c r="BY20" s="28">
        <f t="shared" si="13"/>
        <v>42</v>
      </c>
      <c r="CA20" s="30" t="s">
        <v>23</v>
      </c>
      <c r="CB20" s="44">
        <v>0</v>
      </c>
      <c r="CC20" s="44">
        <v>0</v>
      </c>
      <c r="CD20" s="44">
        <v>0</v>
      </c>
      <c r="CE20" s="44">
        <v>0</v>
      </c>
      <c r="CF20" s="28">
        <f t="shared" si="14"/>
        <v>0</v>
      </c>
      <c r="CI20" s="30" t="s">
        <v>23</v>
      </c>
      <c r="CJ20" s="44">
        <v>0</v>
      </c>
      <c r="CK20" s="44">
        <v>0</v>
      </c>
      <c r="CL20" s="44">
        <v>0</v>
      </c>
      <c r="CM20" s="44">
        <v>0</v>
      </c>
      <c r="CN20" s="28">
        <f t="shared" si="15"/>
        <v>0</v>
      </c>
      <c r="CP20" s="30" t="s">
        <v>23</v>
      </c>
      <c r="CQ20" s="44"/>
      <c r="CR20" s="44">
        <v>0</v>
      </c>
      <c r="CS20" s="44"/>
      <c r="CT20" s="44"/>
      <c r="CU20" s="28">
        <f t="shared" si="16"/>
        <v>0</v>
      </c>
      <c r="CW20" s="30" t="s">
        <v>23</v>
      </c>
      <c r="CX20" s="44"/>
      <c r="CY20" s="44">
        <v>0</v>
      </c>
      <c r="CZ20" s="44"/>
      <c r="DA20" s="44"/>
      <c r="DB20" s="28">
        <f t="shared" si="17"/>
        <v>0</v>
      </c>
      <c r="DD20" s="30" t="s">
        <v>23</v>
      </c>
      <c r="DE20" s="44"/>
      <c r="DF20" s="44">
        <v>0</v>
      </c>
      <c r="DG20" s="44"/>
      <c r="DH20" s="44"/>
      <c r="DI20" s="28">
        <f t="shared" si="18"/>
        <v>0</v>
      </c>
      <c r="DL20" s="30" t="s">
        <v>23</v>
      </c>
      <c r="DM20" s="44">
        <f t="shared" si="19"/>
        <v>24</v>
      </c>
      <c r="DN20" s="44">
        <f t="shared" si="2"/>
        <v>40</v>
      </c>
      <c r="DO20" s="44">
        <f t="shared" si="2"/>
        <v>1</v>
      </c>
      <c r="DP20" s="44">
        <f t="shared" si="2"/>
        <v>4</v>
      </c>
      <c r="DQ20" s="44">
        <f t="shared" si="2"/>
        <v>69</v>
      </c>
      <c r="DR20" s="94">
        <v>69</v>
      </c>
      <c r="DS20" s="114"/>
    </row>
    <row r="21" spans="1:123" s="30" customFormat="1" ht="12.75" customHeight="1" x14ac:dyDescent="0.35">
      <c r="A21" s="29">
        <v>67</v>
      </c>
      <c r="B21" s="30" t="s">
        <v>26</v>
      </c>
      <c r="C21" s="44">
        <v>0</v>
      </c>
      <c r="D21" s="44">
        <v>0</v>
      </c>
      <c r="E21" s="44">
        <v>0</v>
      </c>
      <c r="F21" s="44">
        <v>0</v>
      </c>
      <c r="G21" s="28">
        <f t="shared" si="3"/>
        <v>0</v>
      </c>
      <c r="I21" s="30" t="s">
        <v>26</v>
      </c>
      <c r="J21" s="44">
        <v>1</v>
      </c>
      <c r="K21" s="44">
        <v>4</v>
      </c>
      <c r="L21" s="44">
        <v>0</v>
      </c>
      <c r="M21" s="44">
        <v>0</v>
      </c>
      <c r="N21" s="28">
        <f t="shared" si="4"/>
        <v>5</v>
      </c>
      <c r="P21" s="30" t="s">
        <v>26</v>
      </c>
      <c r="Q21" s="44">
        <v>0</v>
      </c>
      <c r="R21" s="44">
        <v>0</v>
      </c>
      <c r="S21" s="44">
        <v>0</v>
      </c>
      <c r="T21" s="44">
        <v>0</v>
      </c>
      <c r="U21" s="28">
        <f t="shared" si="5"/>
        <v>0</v>
      </c>
      <c r="W21" s="30" t="s">
        <v>26</v>
      </c>
      <c r="X21" s="44">
        <v>0</v>
      </c>
      <c r="Y21" s="44">
        <v>0</v>
      </c>
      <c r="Z21" s="44">
        <v>0</v>
      </c>
      <c r="AA21" s="44">
        <v>0</v>
      </c>
      <c r="AB21" s="28">
        <f t="shared" si="6"/>
        <v>0</v>
      </c>
      <c r="AD21" s="30" t="s">
        <v>26</v>
      </c>
      <c r="AE21" s="44">
        <v>0</v>
      </c>
      <c r="AF21" s="44">
        <v>0</v>
      </c>
      <c r="AG21" s="44">
        <v>0</v>
      </c>
      <c r="AH21" s="44">
        <v>0</v>
      </c>
      <c r="AI21" s="28">
        <f t="shared" si="7"/>
        <v>0</v>
      </c>
      <c r="AK21" s="30" t="s">
        <v>26</v>
      </c>
      <c r="AL21" s="44">
        <v>0</v>
      </c>
      <c r="AM21" s="44">
        <v>0</v>
      </c>
      <c r="AN21" s="44">
        <v>0</v>
      </c>
      <c r="AO21" s="44">
        <v>0</v>
      </c>
      <c r="AP21" s="28">
        <f t="shared" si="8"/>
        <v>0</v>
      </c>
      <c r="AR21" s="30" t="s">
        <v>26</v>
      </c>
      <c r="AS21" s="44">
        <v>0</v>
      </c>
      <c r="AT21" s="44">
        <v>0</v>
      </c>
      <c r="AU21" s="44">
        <v>0</v>
      </c>
      <c r="AV21" s="44">
        <v>0</v>
      </c>
      <c r="AW21" s="28">
        <f t="shared" si="9"/>
        <v>0</v>
      </c>
      <c r="AY21" s="30" t="s">
        <v>26</v>
      </c>
      <c r="AZ21" s="44">
        <v>18</v>
      </c>
      <c r="BA21" s="44">
        <v>8</v>
      </c>
      <c r="BB21" s="44">
        <v>1</v>
      </c>
      <c r="BC21" s="44">
        <v>4</v>
      </c>
      <c r="BD21" s="28">
        <f t="shared" si="10"/>
        <v>31</v>
      </c>
      <c r="BF21" s="30" t="s">
        <v>26</v>
      </c>
      <c r="BG21" s="44">
        <v>2</v>
      </c>
      <c r="BH21" s="44">
        <v>0</v>
      </c>
      <c r="BI21" s="44">
        <v>0</v>
      </c>
      <c r="BJ21" s="44">
        <v>0</v>
      </c>
      <c r="BK21" s="28">
        <f t="shared" si="11"/>
        <v>2</v>
      </c>
      <c r="BM21" s="30" t="s">
        <v>26</v>
      </c>
      <c r="BN21" s="44">
        <v>0</v>
      </c>
      <c r="BO21" s="44">
        <v>0</v>
      </c>
      <c r="BP21" s="44">
        <v>0</v>
      </c>
      <c r="BQ21" s="44"/>
      <c r="BR21" s="28">
        <f t="shared" si="12"/>
        <v>0</v>
      </c>
      <c r="BT21" s="30" t="s">
        <v>26</v>
      </c>
      <c r="BU21" s="44">
        <v>23</v>
      </c>
      <c r="BV21" s="44">
        <v>13</v>
      </c>
      <c r="BW21" s="44">
        <v>1</v>
      </c>
      <c r="BX21" s="44">
        <v>14</v>
      </c>
      <c r="BY21" s="28">
        <f t="shared" si="13"/>
        <v>51</v>
      </c>
      <c r="CA21" s="30" t="s">
        <v>26</v>
      </c>
      <c r="CB21" s="44">
        <v>0</v>
      </c>
      <c r="CC21" s="44">
        <v>1</v>
      </c>
      <c r="CD21" s="44">
        <v>0</v>
      </c>
      <c r="CE21" s="44">
        <v>0</v>
      </c>
      <c r="CF21" s="28">
        <f t="shared" si="14"/>
        <v>1</v>
      </c>
      <c r="CI21" s="30" t="s">
        <v>26</v>
      </c>
      <c r="CJ21" s="44">
        <v>55</v>
      </c>
      <c r="CK21" s="44">
        <v>45</v>
      </c>
      <c r="CL21" s="44">
        <v>0</v>
      </c>
      <c r="CM21" s="44">
        <v>27</v>
      </c>
      <c r="CN21" s="28">
        <f t="shared" si="15"/>
        <v>127</v>
      </c>
      <c r="CP21" s="30" t="s">
        <v>26</v>
      </c>
      <c r="CQ21" s="44"/>
      <c r="CR21" s="44">
        <v>13</v>
      </c>
      <c r="CS21" s="44"/>
      <c r="CT21" s="44"/>
      <c r="CU21" s="28">
        <f t="shared" si="16"/>
        <v>13</v>
      </c>
      <c r="CW21" s="30" t="s">
        <v>26</v>
      </c>
      <c r="CX21" s="44"/>
      <c r="CY21" s="44">
        <v>0</v>
      </c>
      <c r="CZ21" s="44"/>
      <c r="DA21" s="44"/>
      <c r="DB21" s="28">
        <f t="shared" si="17"/>
        <v>0</v>
      </c>
      <c r="DD21" s="30" t="s">
        <v>26</v>
      </c>
      <c r="DE21" s="44"/>
      <c r="DF21" s="44">
        <v>0</v>
      </c>
      <c r="DG21" s="44"/>
      <c r="DH21" s="44"/>
      <c r="DI21" s="28">
        <f t="shared" si="18"/>
        <v>0</v>
      </c>
      <c r="DL21" s="30" t="s">
        <v>26</v>
      </c>
      <c r="DM21" s="44">
        <f t="shared" si="19"/>
        <v>99</v>
      </c>
      <c r="DN21" s="44">
        <f t="shared" si="19"/>
        <v>84</v>
      </c>
      <c r="DO21" s="44">
        <f t="shared" si="19"/>
        <v>2</v>
      </c>
      <c r="DP21" s="44">
        <f t="shared" si="19"/>
        <v>45</v>
      </c>
      <c r="DQ21" s="44">
        <f t="shared" si="19"/>
        <v>230</v>
      </c>
      <c r="DR21" s="94">
        <v>230</v>
      </c>
      <c r="DS21" s="114"/>
    </row>
    <row r="22" spans="1:123" s="30" customFormat="1" ht="12.75" customHeight="1" x14ac:dyDescent="0.35">
      <c r="A22" s="29">
        <v>68</v>
      </c>
      <c r="B22" s="30" t="s">
        <v>58</v>
      </c>
      <c r="C22" s="44">
        <v>1</v>
      </c>
      <c r="D22" s="44">
        <v>1</v>
      </c>
      <c r="E22" s="44">
        <v>0</v>
      </c>
      <c r="F22" s="44">
        <v>0</v>
      </c>
      <c r="G22" s="28">
        <f t="shared" si="3"/>
        <v>2</v>
      </c>
      <c r="I22" s="30" t="s">
        <v>58</v>
      </c>
      <c r="J22" s="44">
        <v>0</v>
      </c>
      <c r="K22" s="44">
        <v>0</v>
      </c>
      <c r="L22" s="44">
        <v>0</v>
      </c>
      <c r="M22" s="44">
        <v>0</v>
      </c>
      <c r="N22" s="28">
        <f t="shared" si="4"/>
        <v>0</v>
      </c>
      <c r="P22" s="30" t="s">
        <v>58</v>
      </c>
      <c r="Q22" s="44">
        <v>0</v>
      </c>
      <c r="R22" s="44">
        <v>0</v>
      </c>
      <c r="S22" s="44">
        <v>0</v>
      </c>
      <c r="T22" s="44">
        <v>0</v>
      </c>
      <c r="U22" s="28">
        <f t="shared" si="5"/>
        <v>0</v>
      </c>
      <c r="W22" s="30" t="s">
        <v>58</v>
      </c>
      <c r="X22" s="44">
        <v>0</v>
      </c>
      <c r="Y22" s="44">
        <v>0</v>
      </c>
      <c r="Z22" s="44">
        <v>0</v>
      </c>
      <c r="AA22" s="44">
        <v>0</v>
      </c>
      <c r="AB22" s="28">
        <f t="shared" si="6"/>
        <v>0</v>
      </c>
      <c r="AD22" s="30" t="s">
        <v>58</v>
      </c>
      <c r="AE22" s="44">
        <v>0</v>
      </c>
      <c r="AF22" s="44">
        <v>0</v>
      </c>
      <c r="AG22" s="44">
        <v>0</v>
      </c>
      <c r="AH22" s="44">
        <v>0</v>
      </c>
      <c r="AI22" s="28">
        <f t="shared" si="7"/>
        <v>0</v>
      </c>
      <c r="AK22" s="30" t="s">
        <v>58</v>
      </c>
      <c r="AL22" s="44">
        <v>2</v>
      </c>
      <c r="AM22" s="44">
        <v>1</v>
      </c>
      <c r="AN22" s="44">
        <v>0</v>
      </c>
      <c r="AO22" s="44">
        <v>0</v>
      </c>
      <c r="AP22" s="28">
        <f t="shared" si="8"/>
        <v>3</v>
      </c>
      <c r="AR22" s="30" t="s">
        <v>58</v>
      </c>
      <c r="AS22" s="44">
        <v>0</v>
      </c>
      <c r="AT22" s="44">
        <v>0</v>
      </c>
      <c r="AU22" s="44">
        <v>0</v>
      </c>
      <c r="AV22" s="44">
        <v>0</v>
      </c>
      <c r="AW22" s="28">
        <f t="shared" si="9"/>
        <v>0</v>
      </c>
      <c r="AY22" s="30" t="s">
        <v>58</v>
      </c>
      <c r="AZ22" s="44">
        <v>9</v>
      </c>
      <c r="BA22" s="44">
        <v>2</v>
      </c>
      <c r="BB22" s="44">
        <v>1</v>
      </c>
      <c r="BC22" s="44">
        <v>1</v>
      </c>
      <c r="BD22" s="28">
        <f t="shared" si="10"/>
        <v>13</v>
      </c>
      <c r="BF22" s="30" t="s">
        <v>58</v>
      </c>
      <c r="BG22" s="44">
        <v>1</v>
      </c>
      <c r="BH22" s="44">
        <v>0</v>
      </c>
      <c r="BI22" s="44">
        <v>0</v>
      </c>
      <c r="BJ22" s="44">
        <v>0</v>
      </c>
      <c r="BK22" s="28">
        <f t="shared" si="11"/>
        <v>1</v>
      </c>
      <c r="BM22" s="30" t="s">
        <v>58</v>
      </c>
      <c r="BN22" s="44">
        <v>0</v>
      </c>
      <c r="BO22" s="44">
        <v>0</v>
      </c>
      <c r="BP22" s="44">
        <v>0</v>
      </c>
      <c r="BQ22" s="44"/>
      <c r="BR22" s="28">
        <f t="shared" si="12"/>
        <v>0</v>
      </c>
      <c r="BT22" s="30" t="s">
        <v>58</v>
      </c>
      <c r="BU22" s="44">
        <v>0</v>
      </c>
      <c r="BV22" s="44">
        <v>42</v>
      </c>
      <c r="BW22" s="44">
        <v>1</v>
      </c>
      <c r="BX22" s="44">
        <v>11</v>
      </c>
      <c r="BY22" s="28">
        <f t="shared" si="13"/>
        <v>54</v>
      </c>
      <c r="CA22" s="30" t="s">
        <v>58</v>
      </c>
      <c r="CB22" s="44">
        <v>0</v>
      </c>
      <c r="CC22" s="44">
        <v>0</v>
      </c>
      <c r="CD22" s="44">
        <v>0</v>
      </c>
      <c r="CE22" s="44">
        <v>0</v>
      </c>
      <c r="CF22" s="28">
        <f t="shared" si="14"/>
        <v>0</v>
      </c>
      <c r="CI22" s="30" t="s">
        <v>58</v>
      </c>
      <c r="CJ22" s="44">
        <v>4</v>
      </c>
      <c r="CK22" s="44">
        <v>1</v>
      </c>
      <c r="CL22" s="44">
        <v>0</v>
      </c>
      <c r="CM22" s="44">
        <v>3</v>
      </c>
      <c r="CN22" s="28">
        <f t="shared" si="15"/>
        <v>8</v>
      </c>
      <c r="CP22" s="30" t="s">
        <v>58</v>
      </c>
      <c r="CQ22" s="44"/>
      <c r="CR22" s="44">
        <v>0</v>
      </c>
      <c r="CS22" s="44"/>
      <c r="CT22" s="44"/>
      <c r="CU22" s="28">
        <f t="shared" si="16"/>
        <v>0</v>
      </c>
      <c r="CW22" s="30" t="s">
        <v>58</v>
      </c>
      <c r="CX22" s="44"/>
      <c r="CY22" s="44">
        <v>0</v>
      </c>
      <c r="CZ22" s="44"/>
      <c r="DA22" s="44"/>
      <c r="DB22" s="28">
        <f t="shared" si="17"/>
        <v>0</v>
      </c>
      <c r="DD22" s="30" t="s">
        <v>58</v>
      </c>
      <c r="DE22" s="44"/>
      <c r="DF22" s="44">
        <v>0</v>
      </c>
      <c r="DG22" s="44"/>
      <c r="DH22" s="44"/>
      <c r="DI22" s="28">
        <f t="shared" si="18"/>
        <v>0</v>
      </c>
      <c r="DL22" s="30" t="s">
        <v>58</v>
      </c>
      <c r="DM22" s="44">
        <f t="shared" si="19"/>
        <v>17</v>
      </c>
      <c r="DN22" s="44">
        <f t="shared" si="19"/>
        <v>47</v>
      </c>
      <c r="DO22" s="44">
        <f t="shared" si="19"/>
        <v>2</v>
      </c>
      <c r="DP22" s="44">
        <f t="shared" si="19"/>
        <v>15</v>
      </c>
      <c r="DQ22" s="44">
        <f t="shared" si="19"/>
        <v>81</v>
      </c>
      <c r="DR22" s="94">
        <v>81</v>
      </c>
      <c r="DS22" s="114"/>
    </row>
    <row r="23" spans="1:123" s="30" customFormat="1" ht="12.75" customHeight="1" x14ac:dyDescent="0.35">
      <c r="A23" s="29">
        <v>69</v>
      </c>
      <c r="B23" s="30" t="s">
        <v>27</v>
      </c>
      <c r="C23" s="44">
        <v>0</v>
      </c>
      <c r="D23" s="44">
        <v>1</v>
      </c>
      <c r="E23" s="44">
        <v>0</v>
      </c>
      <c r="F23" s="44">
        <v>0</v>
      </c>
      <c r="G23" s="28">
        <f t="shared" si="3"/>
        <v>1</v>
      </c>
      <c r="I23" s="30" t="s">
        <v>27</v>
      </c>
      <c r="J23" s="44">
        <v>0</v>
      </c>
      <c r="K23" s="44">
        <v>0</v>
      </c>
      <c r="L23" s="44">
        <v>0</v>
      </c>
      <c r="M23" s="44">
        <v>0</v>
      </c>
      <c r="N23" s="28">
        <f t="shared" si="4"/>
        <v>0</v>
      </c>
      <c r="P23" s="30" t="s">
        <v>27</v>
      </c>
      <c r="Q23" s="44">
        <v>0</v>
      </c>
      <c r="R23" s="44">
        <v>0</v>
      </c>
      <c r="S23" s="44">
        <v>0</v>
      </c>
      <c r="T23" s="44">
        <v>0</v>
      </c>
      <c r="U23" s="28">
        <f t="shared" si="5"/>
        <v>0</v>
      </c>
      <c r="W23" s="30" t="s">
        <v>27</v>
      </c>
      <c r="X23" s="44">
        <v>0</v>
      </c>
      <c r="Y23" s="44">
        <v>0</v>
      </c>
      <c r="Z23" s="44">
        <v>0</v>
      </c>
      <c r="AA23" s="44">
        <v>0</v>
      </c>
      <c r="AB23" s="28">
        <f t="shared" si="6"/>
        <v>0</v>
      </c>
      <c r="AD23" s="30" t="s">
        <v>27</v>
      </c>
      <c r="AE23" s="44">
        <v>0</v>
      </c>
      <c r="AF23" s="44">
        <v>0</v>
      </c>
      <c r="AG23" s="44">
        <v>0</v>
      </c>
      <c r="AH23" s="44">
        <v>0</v>
      </c>
      <c r="AI23" s="28">
        <f t="shared" si="7"/>
        <v>0</v>
      </c>
      <c r="AK23" s="30" t="s">
        <v>27</v>
      </c>
      <c r="AL23" s="44">
        <v>0</v>
      </c>
      <c r="AM23" s="44">
        <v>0</v>
      </c>
      <c r="AN23" s="44">
        <v>0</v>
      </c>
      <c r="AO23" s="44">
        <v>0</v>
      </c>
      <c r="AP23" s="28">
        <f t="shared" si="8"/>
        <v>0</v>
      </c>
      <c r="AR23" s="30" t="s">
        <v>27</v>
      </c>
      <c r="AS23" s="44">
        <v>18</v>
      </c>
      <c r="AT23" s="44">
        <v>10</v>
      </c>
      <c r="AU23" s="44">
        <v>0</v>
      </c>
      <c r="AV23" s="44">
        <v>3</v>
      </c>
      <c r="AW23" s="28">
        <f t="shared" si="9"/>
        <v>31</v>
      </c>
      <c r="AY23" s="30" t="s">
        <v>27</v>
      </c>
      <c r="AZ23" s="44">
        <v>0</v>
      </c>
      <c r="BA23" s="44">
        <v>0</v>
      </c>
      <c r="BB23" s="44">
        <v>0</v>
      </c>
      <c r="BC23" s="44">
        <v>0</v>
      </c>
      <c r="BD23" s="28">
        <f t="shared" si="10"/>
        <v>0</v>
      </c>
      <c r="BF23" s="30" t="s">
        <v>27</v>
      </c>
      <c r="BG23" s="44">
        <v>3</v>
      </c>
      <c r="BH23" s="44">
        <v>0</v>
      </c>
      <c r="BI23" s="44">
        <v>0</v>
      </c>
      <c r="BJ23" s="44">
        <v>0</v>
      </c>
      <c r="BK23" s="28">
        <f t="shared" si="11"/>
        <v>3</v>
      </c>
      <c r="BM23" s="30" t="s">
        <v>27</v>
      </c>
      <c r="BN23" s="44">
        <v>0</v>
      </c>
      <c r="BO23" s="44">
        <v>0</v>
      </c>
      <c r="BP23" s="44">
        <v>0</v>
      </c>
      <c r="BQ23" s="44"/>
      <c r="BR23" s="28">
        <f t="shared" si="12"/>
        <v>0</v>
      </c>
      <c r="BT23" s="30" t="s">
        <v>27</v>
      </c>
      <c r="BU23" s="44">
        <v>17</v>
      </c>
      <c r="BV23" s="44">
        <v>10</v>
      </c>
      <c r="BW23" s="44">
        <v>2</v>
      </c>
      <c r="BX23" s="44">
        <v>8</v>
      </c>
      <c r="BY23" s="28">
        <f t="shared" si="13"/>
        <v>37</v>
      </c>
      <c r="CA23" s="30" t="s">
        <v>27</v>
      </c>
      <c r="CB23" s="44">
        <v>0</v>
      </c>
      <c r="CC23" s="44">
        <v>0</v>
      </c>
      <c r="CD23" s="44">
        <v>0</v>
      </c>
      <c r="CE23" s="44">
        <v>0</v>
      </c>
      <c r="CF23" s="28">
        <f t="shared" si="14"/>
        <v>0</v>
      </c>
      <c r="CI23" s="30" t="s">
        <v>27</v>
      </c>
      <c r="CJ23" s="44">
        <v>15</v>
      </c>
      <c r="CK23" s="44">
        <v>10</v>
      </c>
      <c r="CL23" s="44">
        <v>2</v>
      </c>
      <c r="CM23" s="44">
        <v>8</v>
      </c>
      <c r="CN23" s="28">
        <f t="shared" si="15"/>
        <v>35</v>
      </c>
      <c r="CP23" s="30" t="s">
        <v>27</v>
      </c>
      <c r="CQ23" s="44"/>
      <c r="CR23" s="44">
        <v>11</v>
      </c>
      <c r="CS23" s="44"/>
      <c r="CT23" s="44"/>
      <c r="CU23" s="28">
        <f t="shared" si="16"/>
        <v>11</v>
      </c>
      <c r="CW23" s="30" t="s">
        <v>27</v>
      </c>
      <c r="CX23" s="44"/>
      <c r="CY23" s="44">
        <v>0</v>
      </c>
      <c r="CZ23" s="44"/>
      <c r="DA23" s="44"/>
      <c r="DB23" s="28">
        <f t="shared" si="17"/>
        <v>0</v>
      </c>
      <c r="DD23" s="30" t="s">
        <v>27</v>
      </c>
      <c r="DE23" s="44"/>
      <c r="DF23" s="44">
        <v>0</v>
      </c>
      <c r="DG23" s="44"/>
      <c r="DH23" s="44"/>
      <c r="DI23" s="28">
        <f t="shared" si="18"/>
        <v>0</v>
      </c>
      <c r="DL23" s="30" t="s">
        <v>27</v>
      </c>
      <c r="DM23" s="44">
        <f t="shared" si="19"/>
        <v>53</v>
      </c>
      <c r="DN23" s="44">
        <f>D23+K23+R23+Y23+AF23+AM23+AT23+BA23+BH23+BO23+BV23+CC23+CK23+CR23+CY23+DF23</f>
        <v>42</v>
      </c>
      <c r="DO23" s="44">
        <f t="shared" si="19"/>
        <v>4</v>
      </c>
      <c r="DP23" s="44">
        <f t="shared" si="19"/>
        <v>19</v>
      </c>
      <c r="DQ23" s="44">
        <f t="shared" si="19"/>
        <v>118</v>
      </c>
      <c r="DR23" s="94">
        <v>118</v>
      </c>
      <c r="DS23" s="114"/>
    </row>
    <row r="24" spans="1:123" s="30" customFormat="1" ht="12.75" customHeight="1" x14ac:dyDescent="0.35">
      <c r="A24" s="29">
        <v>70</v>
      </c>
      <c r="B24" s="30" t="s">
        <v>28</v>
      </c>
      <c r="C24" s="44">
        <v>0</v>
      </c>
      <c r="D24" s="44">
        <v>1</v>
      </c>
      <c r="E24" s="44">
        <v>0</v>
      </c>
      <c r="F24" s="44">
        <v>0</v>
      </c>
      <c r="G24" s="28">
        <f t="shared" si="3"/>
        <v>1</v>
      </c>
      <c r="I24" s="30" t="s">
        <v>28</v>
      </c>
      <c r="J24" s="44">
        <v>2</v>
      </c>
      <c r="K24" s="44">
        <v>4</v>
      </c>
      <c r="L24" s="44">
        <v>0</v>
      </c>
      <c r="M24" s="44">
        <v>0</v>
      </c>
      <c r="N24" s="28">
        <f t="shared" si="4"/>
        <v>6</v>
      </c>
      <c r="P24" s="30" t="s">
        <v>28</v>
      </c>
      <c r="Q24" s="44">
        <v>0</v>
      </c>
      <c r="R24" s="44">
        <v>0</v>
      </c>
      <c r="S24" s="44">
        <v>0</v>
      </c>
      <c r="T24" s="44">
        <v>0</v>
      </c>
      <c r="U24" s="28">
        <f t="shared" si="5"/>
        <v>0</v>
      </c>
      <c r="W24" s="30" t="s">
        <v>28</v>
      </c>
      <c r="X24" s="44">
        <v>0</v>
      </c>
      <c r="Y24" s="44">
        <v>0</v>
      </c>
      <c r="Z24" s="44">
        <v>0</v>
      </c>
      <c r="AA24" s="44">
        <v>0</v>
      </c>
      <c r="AB24" s="28">
        <f t="shared" si="6"/>
        <v>0</v>
      </c>
      <c r="AD24" s="30" t="s">
        <v>28</v>
      </c>
      <c r="AE24" s="44">
        <v>0</v>
      </c>
      <c r="AF24" s="44">
        <v>0</v>
      </c>
      <c r="AG24" s="44">
        <v>0</v>
      </c>
      <c r="AH24" s="44">
        <v>0</v>
      </c>
      <c r="AI24" s="28">
        <f t="shared" si="7"/>
        <v>0</v>
      </c>
      <c r="AK24" s="30" t="s">
        <v>28</v>
      </c>
      <c r="AL24" s="44">
        <v>0</v>
      </c>
      <c r="AM24" s="44">
        <v>0</v>
      </c>
      <c r="AN24" s="44">
        <v>0</v>
      </c>
      <c r="AO24" s="44">
        <v>13</v>
      </c>
      <c r="AP24" s="28">
        <f t="shared" si="8"/>
        <v>13</v>
      </c>
      <c r="AR24" s="30" t="s">
        <v>28</v>
      </c>
      <c r="AS24" s="44">
        <v>0</v>
      </c>
      <c r="AT24" s="44">
        <v>0</v>
      </c>
      <c r="AU24" s="44">
        <v>0</v>
      </c>
      <c r="AV24" s="44">
        <v>1</v>
      </c>
      <c r="AW24" s="28">
        <f t="shared" si="9"/>
        <v>1</v>
      </c>
      <c r="AY24" s="30" t="s">
        <v>28</v>
      </c>
      <c r="AZ24" s="44">
        <v>24</v>
      </c>
      <c r="BA24" s="44">
        <v>5</v>
      </c>
      <c r="BB24" s="44">
        <v>0</v>
      </c>
      <c r="BC24" s="44">
        <v>1</v>
      </c>
      <c r="BD24" s="28">
        <f t="shared" si="10"/>
        <v>30</v>
      </c>
      <c r="BF24" s="30" t="s">
        <v>28</v>
      </c>
      <c r="BG24" s="44">
        <v>0</v>
      </c>
      <c r="BH24" s="44">
        <v>0</v>
      </c>
      <c r="BI24" s="44">
        <v>0</v>
      </c>
      <c r="BJ24" s="44">
        <v>0</v>
      </c>
      <c r="BK24" s="28">
        <f t="shared" si="11"/>
        <v>0</v>
      </c>
      <c r="BM24" s="30" t="s">
        <v>28</v>
      </c>
      <c r="BN24" s="44">
        <v>0</v>
      </c>
      <c r="BO24" s="44">
        <v>0</v>
      </c>
      <c r="BP24" s="44">
        <v>0</v>
      </c>
      <c r="BQ24" s="44"/>
      <c r="BR24" s="28">
        <f t="shared" si="12"/>
        <v>0</v>
      </c>
      <c r="BT24" s="30" t="s">
        <v>28</v>
      </c>
      <c r="BU24" s="44">
        <v>4</v>
      </c>
      <c r="BV24" s="44">
        <v>19</v>
      </c>
      <c r="BW24" s="44">
        <v>2</v>
      </c>
      <c r="BX24" s="44">
        <v>18</v>
      </c>
      <c r="BY24" s="28">
        <f t="shared" si="13"/>
        <v>43</v>
      </c>
      <c r="CA24" s="30" t="s">
        <v>28</v>
      </c>
      <c r="CB24" s="44">
        <v>0</v>
      </c>
      <c r="CC24" s="44">
        <v>0</v>
      </c>
      <c r="CD24" s="44">
        <v>0</v>
      </c>
      <c r="CE24" s="44">
        <v>1</v>
      </c>
      <c r="CF24" s="28">
        <f t="shared" si="14"/>
        <v>1</v>
      </c>
      <c r="CI24" s="30" t="s">
        <v>28</v>
      </c>
      <c r="CJ24" s="44">
        <v>0</v>
      </c>
      <c r="CK24" s="44">
        <v>0</v>
      </c>
      <c r="CL24" s="44">
        <v>0</v>
      </c>
      <c r="CM24" s="44">
        <v>2</v>
      </c>
      <c r="CN24" s="28">
        <f t="shared" si="15"/>
        <v>2</v>
      </c>
      <c r="CP24" s="30" t="s">
        <v>28</v>
      </c>
      <c r="CQ24" s="44"/>
      <c r="CR24" s="44">
        <v>0</v>
      </c>
      <c r="CS24" s="44"/>
      <c r="CT24" s="44"/>
      <c r="CU24" s="28">
        <f t="shared" si="16"/>
        <v>0</v>
      </c>
      <c r="CW24" s="30" t="s">
        <v>28</v>
      </c>
      <c r="CX24" s="44"/>
      <c r="CY24" s="44">
        <v>0</v>
      </c>
      <c r="CZ24" s="44"/>
      <c r="DA24" s="44"/>
      <c r="DB24" s="28">
        <f t="shared" si="17"/>
        <v>0</v>
      </c>
      <c r="DD24" s="30" t="s">
        <v>28</v>
      </c>
      <c r="DE24" s="44"/>
      <c r="DF24" s="44">
        <v>0</v>
      </c>
      <c r="DG24" s="44"/>
      <c r="DH24" s="44"/>
      <c r="DI24" s="28">
        <f t="shared" si="18"/>
        <v>0</v>
      </c>
      <c r="DL24" s="30" t="s">
        <v>28</v>
      </c>
      <c r="DM24" s="44">
        <f t="shared" si="19"/>
        <v>30</v>
      </c>
      <c r="DN24" s="44">
        <f t="shared" si="19"/>
        <v>29</v>
      </c>
      <c r="DO24" s="44">
        <f t="shared" si="19"/>
        <v>2</v>
      </c>
      <c r="DP24" s="44">
        <f t="shared" si="19"/>
        <v>36</v>
      </c>
      <c r="DQ24" s="44">
        <f t="shared" si="19"/>
        <v>97</v>
      </c>
      <c r="DR24" s="94">
        <v>97</v>
      </c>
      <c r="DS24" s="114"/>
    </row>
    <row r="25" spans="1:123" s="30" customFormat="1" ht="12.75" customHeight="1" x14ac:dyDescent="0.35">
      <c r="A25" s="29">
        <v>71</v>
      </c>
      <c r="B25" s="30" t="s">
        <v>59</v>
      </c>
      <c r="C25" s="44">
        <v>0</v>
      </c>
      <c r="D25" s="44">
        <v>0</v>
      </c>
      <c r="E25" s="44">
        <v>0</v>
      </c>
      <c r="F25" s="44">
        <v>0</v>
      </c>
      <c r="G25" s="28">
        <f t="shared" si="3"/>
        <v>0</v>
      </c>
      <c r="I25" s="30" t="s">
        <v>59</v>
      </c>
      <c r="J25" s="44">
        <v>0</v>
      </c>
      <c r="K25" s="44">
        <v>0</v>
      </c>
      <c r="L25" s="44">
        <v>0</v>
      </c>
      <c r="M25" s="44">
        <v>0</v>
      </c>
      <c r="N25" s="28">
        <f t="shared" si="4"/>
        <v>0</v>
      </c>
      <c r="P25" s="30" t="s">
        <v>59</v>
      </c>
      <c r="Q25" s="44">
        <v>0</v>
      </c>
      <c r="R25" s="44">
        <v>0</v>
      </c>
      <c r="S25" s="44">
        <v>0</v>
      </c>
      <c r="T25" s="44">
        <v>0</v>
      </c>
      <c r="U25" s="28">
        <f t="shared" si="5"/>
        <v>0</v>
      </c>
      <c r="W25" s="30" t="s">
        <v>59</v>
      </c>
      <c r="X25" s="44">
        <v>0</v>
      </c>
      <c r="Y25" s="44">
        <v>0</v>
      </c>
      <c r="Z25" s="44">
        <v>0</v>
      </c>
      <c r="AA25" s="44">
        <v>0</v>
      </c>
      <c r="AB25" s="28">
        <f t="shared" si="6"/>
        <v>0</v>
      </c>
      <c r="AD25" s="30" t="s">
        <v>59</v>
      </c>
      <c r="AE25" s="44">
        <v>0</v>
      </c>
      <c r="AF25" s="44">
        <v>0</v>
      </c>
      <c r="AG25" s="44">
        <v>0</v>
      </c>
      <c r="AH25" s="44">
        <v>0</v>
      </c>
      <c r="AI25" s="28">
        <f t="shared" si="7"/>
        <v>0</v>
      </c>
      <c r="AK25" s="30" t="s">
        <v>59</v>
      </c>
      <c r="AL25" s="44">
        <v>0</v>
      </c>
      <c r="AM25" s="44">
        <v>0</v>
      </c>
      <c r="AN25" s="44">
        <v>0</v>
      </c>
      <c r="AO25" s="44">
        <v>0</v>
      </c>
      <c r="AP25" s="28">
        <f t="shared" si="8"/>
        <v>0</v>
      </c>
      <c r="AR25" s="30" t="s">
        <v>59</v>
      </c>
      <c r="AS25" s="44">
        <v>0</v>
      </c>
      <c r="AT25" s="44">
        <v>0</v>
      </c>
      <c r="AU25" s="44">
        <v>0</v>
      </c>
      <c r="AV25" s="44">
        <v>0</v>
      </c>
      <c r="AW25" s="28">
        <f t="shared" si="9"/>
        <v>0</v>
      </c>
      <c r="AY25" s="30" t="s">
        <v>59</v>
      </c>
      <c r="AZ25" s="44">
        <v>1</v>
      </c>
      <c r="BA25" s="44">
        <v>0</v>
      </c>
      <c r="BB25" s="44">
        <v>0</v>
      </c>
      <c r="BC25" s="44">
        <v>0</v>
      </c>
      <c r="BD25" s="28">
        <f t="shared" si="10"/>
        <v>1</v>
      </c>
      <c r="BF25" s="30" t="s">
        <v>59</v>
      </c>
      <c r="BG25" s="44">
        <v>0</v>
      </c>
      <c r="BH25" s="44">
        <v>0</v>
      </c>
      <c r="BI25" s="44">
        <v>0</v>
      </c>
      <c r="BJ25" s="44">
        <v>0</v>
      </c>
      <c r="BK25" s="28">
        <f t="shared" si="11"/>
        <v>0</v>
      </c>
      <c r="BM25" s="30" t="s">
        <v>59</v>
      </c>
      <c r="BN25" s="44">
        <v>0</v>
      </c>
      <c r="BO25" s="44">
        <v>0</v>
      </c>
      <c r="BP25" s="44">
        <v>0</v>
      </c>
      <c r="BQ25" s="44"/>
      <c r="BR25" s="28">
        <f t="shared" si="12"/>
        <v>0</v>
      </c>
      <c r="BT25" s="30" t="s">
        <v>59</v>
      </c>
      <c r="BU25" s="44">
        <v>0</v>
      </c>
      <c r="BV25" s="44">
        <v>1</v>
      </c>
      <c r="BW25" s="44">
        <v>0</v>
      </c>
      <c r="BX25" s="44">
        <v>0</v>
      </c>
      <c r="BY25" s="28">
        <f t="shared" si="13"/>
        <v>1</v>
      </c>
      <c r="CA25" s="30" t="s">
        <v>59</v>
      </c>
      <c r="CB25" s="44">
        <v>1</v>
      </c>
      <c r="CC25" s="44">
        <v>0</v>
      </c>
      <c r="CD25" s="44">
        <v>0</v>
      </c>
      <c r="CE25" s="44">
        <v>0</v>
      </c>
      <c r="CF25" s="28">
        <f t="shared" si="14"/>
        <v>1</v>
      </c>
      <c r="CI25" s="30" t="s">
        <v>59</v>
      </c>
      <c r="CJ25" s="44">
        <v>1</v>
      </c>
      <c r="CK25" s="44">
        <v>4</v>
      </c>
      <c r="CL25" s="44">
        <v>0</v>
      </c>
      <c r="CM25" s="44">
        <v>0</v>
      </c>
      <c r="CN25" s="28">
        <f t="shared" si="15"/>
        <v>5</v>
      </c>
      <c r="CP25" s="30" t="s">
        <v>59</v>
      </c>
      <c r="CQ25" s="44"/>
      <c r="CR25" s="44">
        <v>2</v>
      </c>
      <c r="CS25" s="44"/>
      <c r="CT25" s="44"/>
      <c r="CU25" s="28">
        <f t="shared" si="16"/>
        <v>2</v>
      </c>
      <c r="CW25" s="30" t="s">
        <v>59</v>
      </c>
      <c r="CX25" s="44"/>
      <c r="CY25" s="44">
        <v>3</v>
      </c>
      <c r="CZ25" s="44"/>
      <c r="DA25" s="44"/>
      <c r="DB25" s="28">
        <f t="shared" si="17"/>
        <v>3</v>
      </c>
      <c r="DD25" s="30" t="s">
        <v>59</v>
      </c>
      <c r="DE25" s="44"/>
      <c r="DF25" s="44">
        <v>0</v>
      </c>
      <c r="DG25" s="44"/>
      <c r="DH25" s="44"/>
      <c r="DI25" s="28">
        <f t="shared" si="18"/>
        <v>0</v>
      </c>
      <c r="DL25" s="30" t="s">
        <v>59</v>
      </c>
      <c r="DM25" s="44">
        <f t="shared" si="19"/>
        <v>3</v>
      </c>
      <c r="DN25" s="44">
        <f t="shared" si="19"/>
        <v>10</v>
      </c>
      <c r="DO25" s="44">
        <f t="shared" si="19"/>
        <v>0</v>
      </c>
      <c r="DP25" s="44">
        <f t="shared" si="19"/>
        <v>0</v>
      </c>
      <c r="DQ25" s="44">
        <f t="shared" si="19"/>
        <v>13</v>
      </c>
      <c r="DR25" s="94">
        <v>13</v>
      </c>
      <c r="DS25" s="114"/>
    </row>
    <row r="26" spans="1:123" s="30" customFormat="1" ht="12.75" customHeight="1" x14ac:dyDescent="0.35">
      <c r="A26" s="29">
        <v>73</v>
      </c>
      <c r="B26" s="30" t="s">
        <v>30</v>
      </c>
      <c r="C26" s="44">
        <v>1</v>
      </c>
      <c r="D26" s="44">
        <v>1</v>
      </c>
      <c r="E26" s="44">
        <v>0</v>
      </c>
      <c r="F26" s="44">
        <v>0</v>
      </c>
      <c r="G26" s="28">
        <f t="shared" si="3"/>
        <v>2</v>
      </c>
      <c r="I26" s="30" t="s">
        <v>30</v>
      </c>
      <c r="J26" s="44">
        <v>1</v>
      </c>
      <c r="K26" s="44">
        <v>0</v>
      </c>
      <c r="L26" s="44">
        <v>0</v>
      </c>
      <c r="M26" s="44">
        <v>1</v>
      </c>
      <c r="N26" s="28">
        <f t="shared" si="4"/>
        <v>2</v>
      </c>
      <c r="P26" s="30" t="s">
        <v>30</v>
      </c>
      <c r="Q26" s="44">
        <v>0</v>
      </c>
      <c r="R26" s="44">
        <v>0</v>
      </c>
      <c r="S26" s="44">
        <v>0</v>
      </c>
      <c r="T26" s="44">
        <v>0</v>
      </c>
      <c r="U26" s="28">
        <f t="shared" si="5"/>
        <v>0</v>
      </c>
      <c r="W26" s="30" t="s">
        <v>30</v>
      </c>
      <c r="X26" s="44">
        <v>0</v>
      </c>
      <c r="Y26" s="44">
        <v>0</v>
      </c>
      <c r="Z26" s="44">
        <v>0</v>
      </c>
      <c r="AA26" s="44">
        <v>0</v>
      </c>
      <c r="AB26" s="28">
        <f t="shared" si="6"/>
        <v>0</v>
      </c>
      <c r="AD26" s="30" t="s">
        <v>30</v>
      </c>
      <c r="AE26" s="44">
        <v>0</v>
      </c>
      <c r="AF26" s="44">
        <v>9</v>
      </c>
      <c r="AG26" s="44">
        <v>0</v>
      </c>
      <c r="AH26" s="44">
        <v>0</v>
      </c>
      <c r="AI26" s="28">
        <f t="shared" si="7"/>
        <v>9</v>
      </c>
      <c r="AK26" s="30" t="s">
        <v>30</v>
      </c>
      <c r="AL26" s="44">
        <v>0</v>
      </c>
      <c r="AM26" s="44">
        <v>0</v>
      </c>
      <c r="AN26" s="44">
        <v>0</v>
      </c>
      <c r="AO26" s="44">
        <v>10</v>
      </c>
      <c r="AP26" s="28">
        <f t="shared" si="8"/>
        <v>10</v>
      </c>
      <c r="AR26" s="30" t="s">
        <v>30</v>
      </c>
      <c r="AS26" s="44">
        <v>1</v>
      </c>
      <c r="AT26" s="44">
        <v>0</v>
      </c>
      <c r="AU26" s="44">
        <v>0</v>
      </c>
      <c r="AV26" s="44">
        <v>2</v>
      </c>
      <c r="AW26" s="28">
        <f t="shared" si="9"/>
        <v>3</v>
      </c>
      <c r="AY26" s="30" t="s">
        <v>30</v>
      </c>
      <c r="AZ26" s="44">
        <v>43</v>
      </c>
      <c r="BA26" s="44">
        <v>0</v>
      </c>
      <c r="BB26" s="44">
        <v>1</v>
      </c>
      <c r="BC26" s="44">
        <v>5</v>
      </c>
      <c r="BD26" s="28">
        <f t="shared" si="10"/>
        <v>49</v>
      </c>
      <c r="BF26" s="30" t="s">
        <v>30</v>
      </c>
      <c r="BG26" s="44">
        <v>0</v>
      </c>
      <c r="BH26" s="44">
        <v>0</v>
      </c>
      <c r="BI26" s="44">
        <v>0</v>
      </c>
      <c r="BJ26" s="44">
        <v>0</v>
      </c>
      <c r="BK26" s="28">
        <f t="shared" si="11"/>
        <v>0</v>
      </c>
      <c r="BM26" s="30" t="s">
        <v>30</v>
      </c>
      <c r="BN26" s="44">
        <v>0</v>
      </c>
      <c r="BO26" s="44">
        <v>0</v>
      </c>
      <c r="BP26" s="44">
        <v>0</v>
      </c>
      <c r="BQ26" s="44"/>
      <c r="BR26" s="28">
        <f t="shared" si="12"/>
        <v>0</v>
      </c>
      <c r="BT26" s="30" t="s">
        <v>30</v>
      </c>
      <c r="BU26" s="44">
        <v>0</v>
      </c>
      <c r="BV26" s="44">
        <v>0</v>
      </c>
      <c r="BW26" s="44">
        <v>0</v>
      </c>
      <c r="BX26" s="44">
        <v>0</v>
      </c>
      <c r="BY26" s="28">
        <f t="shared" si="13"/>
        <v>0</v>
      </c>
      <c r="CA26" s="30" t="s">
        <v>30</v>
      </c>
      <c r="CB26" s="44">
        <v>0</v>
      </c>
      <c r="CC26" s="44">
        <v>0</v>
      </c>
      <c r="CD26" s="44">
        <v>0</v>
      </c>
      <c r="CE26" s="44">
        <v>0</v>
      </c>
      <c r="CF26" s="28">
        <f t="shared" si="14"/>
        <v>0</v>
      </c>
      <c r="CI26" s="30" t="s">
        <v>30</v>
      </c>
      <c r="CJ26" s="44">
        <v>6</v>
      </c>
      <c r="CK26" s="44">
        <v>25</v>
      </c>
      <c r="CL26" s="44">
        <v>1</v>
      </c>
      <c r="CM26" s="44">
        <v>21</v>
      </c>
      <c r="CN26" s="28">
        <f t="shared" si="15"/>
        <v>53</v>
      </c>
      <c r="CP26" s="30" t="s">
        <v>30</v>
      </c>
      <c r="CQ26" s="44"/>
      <c r="CR26" s="44">
        <v>0</v>
      </c>
      <c r="CS26" s="44"/>
      <c r="CT26" s="44"/>
      <c r="CU26" s="28">
        <f t="shared" si="16"/>
        <v>0</v>
      </c>
      <c r="CW26" s="30" t="s">
        <v>30</v>
      </c>
      <c r="CX26" s="44"/>
      <c r="CY26" s="44">
        <v>0</v>
      </c>
      <c r="CZ26" s="44"/>
      <c r="DA26" s="44"/>
      <c r="DB26" s="28">
        <f t="shared" si="17"/>
        <v>0</v>
      </c>
      <c r="DD26" s="30" t="s">
        <v>30</v>
      </c>
      <c r="DE26" s="44"/>
      <c r="DF26" s="44">
        <v>0</v>
      </c>
      <c r="DG26" s="44"/>
      <c r="DH26" s="44"/>
      <c r="DI26" s="28">
        <f t="shared" si="18"/>
        <v>0</v>
      </c>
      <c r="DL26" s="30" t="s">
        <v>30</v>
      </c>
      <c r="DM26" s="44">
        <f t="shared" si="19"/>
        <v>52</v>
      </c>
      <c r="DN26" s="44">
        <f t="shared" si="19"/>
        <v>35</v>
      </c>
      <c r="DO26" s="44">
        <f t="shared" si="19"/>
        <v>2</v>
      </c>
      <c r="DP26" s="44">
        <f t="shared" si="19"/>
        <v>39</v>
      </c>
      <c r="DQ26" s="44">
        <f t="shared" si="19"/>
        <v>128</v>
      </c>
      <c r="DR26" s="94">
        <v>128</v>
      </c>
      <c r="DS26" s="114"/>
    </row>
    <row r="27" spans="1:123" s="30" customFormat="1" ht="12.75" customHeight="1" x14ac:dyDescent="0.35">
      <c r="A27" s="29">
        <v>74</v>
      </c>
      <c r="B27" s="30" t="s">
        <v>31</v>
      </c>
      <c r="C27" s="44">
        <v>0</v>
      </c>
      <c r="D27" s="44">
        <v>3</v>
      </c>
      <c r="E27" s="44">
        <v>0</v>
      </c>
      <c r="F27" s="44">
        <v>1</v>
      </c>
      <c r="G27" s="28">
        <f t="shared" si="3"/>
        <v>4</v>
      </c>
      <c r="I27" s="30" t="s">
        <v>31</v>
      </c>
      <c r="J27" s="44">
        <v>0</v>
      </c>
      <c r="K27" s="44">
        <v>0</v>
      </c>
      <c r="L27" s="44">
        <v>0</v>
      </c>
      <c r="M27" s="44">
        <v>0</v>
      </c>
      <c r="N27" s="28">
        <f t="shared" si="4"/>
        <v>0</v>
      </c>
      <c r="P27" s="30" t="s">
        <v>31</v>
      </c>
      <c r="Q27" s="44">
        <v>0</v>
      </c>
      <c r="R27" s="44">
        <v>0</v>
      </c>
      <c r="S27" s="44">
        <v>0</v>
      </c>
      <c r="T27" s="44">
        <v>0</v>
      </c>
      <c r="U27" s="28">
        <f t="shared" si="5"/>
        <v>0</v>
      </c>
      <c r="W27" s="30" t="s">
        <v>31</v>
      </c>
      <c r="X27" s="44">
        <v>0</v>
      </c>
      <c r="Y27" s="44">
        <v>0</v>
      </c>
      <c r="Z27" s="44">
        <v>0</v>
      </c>
      <c r="AA27" s="44">
        <v>0</v>
      </c>
      <c r="AB27" s="28">
        <f t="shared" si="6"/>
        <v>0</v>
      </c>
      <c r="AD27" s="30" t="s">
        <v>31</v>
      </c>
      <c r="AE27" s="44">
        <v>0</v>
      </c>
      <c r="AF27" s="44">
        <v>0</v>
      </c>
      <c r="AG27" s="44">
        <v>0</v>
      </c>
      <c r="AH27" s="44">
        <v>0</v>
      </c>
      <c r="AI27" s="28">
        <f t="shared" si="7"/>
        <v>0</v>
      </c>
      <c r="AK27" s="30" t="s">
        <v>31</v>
      </c>
      <c r="AL27" s="44">
        <v>0</v>
      </c>
      <c r="AM27" s="44">
        <v>0</v>
      </c>
      <c r="AN27" s="44">
        <v>0</v>
      </c>
      <c r="AO27" s="44">
        <v>0</v>
      </c>
      <c r="AP27" s="28">
        <f t="shared" si="8"/>
        <v>0</v>
      </c>
      <c r="AR27" s="30" t="s">
        <v>31</v>
      </c>
      <c r="AS27" s="44">
        <v>0</v>
      </c>
      <c r="AT27" s="44">
        <v>0</v>
      </c>
      <c r="AU27" s="44">
        <v>0</v>
      </c>
      <c r="AV27" s="44">
        <v>0</v>
      </c>
      <c r="AW27" s="28">
        <f t="shared" si="9"/>
        <v>0</v>
      </c>
      <c r="AY27" s="30" t="s">
        <v>31</v>
      </c>
      <c r="AZ27" s="44">
        <v>29</v>
      </c>
      <c r="BA27" s="44">
        <v>5</v>
      </c>
      <c r="BB27" s="44">
        <v>0</v>
      </c>
      <c r="BC27" s="44">
        <v>5</v>
      </c>
      <c r="BD27" s="28">
        <f t="shared" si="10"/>
        <v>39</v>
      </c>
      <c r="BF27" s="30" t="s">
        <v>31</v>
      </c>
      <c r="BG27" s="44">
        <v>0</v>
      </c>
      <c r="BH27" s="44">
        <v>0</v>
      </c>
      <c r="BI27" s="44">
        <v>0</v>
      </c>
      <c r="BJ27" s="44">
        <v>0</v>
      </c>
      <c r="BK27" s="28">
        <f t="shared" si="11"/>
        <v>0</v>
      </c>
      <c r="BM27" s="30" t="s">
        <v>31</v>
      </c>
      <c r="BN27" s="44">
        <v>0</v>
      </c>
      <c r="BO27" s="44">
        <v>0</v>
      </c>
      <c r="BP27" s="44">
        <v>0</v>
      </c>
      <c r="BQ27" s="44"/>
      <c r="BR27" s="28">
        <f t="shared" si="12"/>
        <v>0</v>
      </c>
      <c r="BT27" s="30" t="s">
        <v>31</v>
      </c>
      <c r="BU27" s="44">
        <v>1</v>
      </c>
      <c r="BV27" s="44">
        <v>40</v>
      </c>
      <c r="BW27" s="44">
        <v>0</v>
      </c>
      <c r="BX27" s="44">
        <v>16</v>
      </c>
      <c r="BY27" s="28">
        <f t="shared" si="13"/>
        <v>57</v>
      </c>
      <c r="CA27" s="30" t="s">
        <v>31</v>
      </c>
      <c r="CB27" s="44">
        <v>0</v>
      </c>
      <c r="CC27" s="44">
        <v>0</v>
      </c>
      <c r="CD27" s="44">
        <v>0</v>
      </c>
      <c r="CE27" s="44">
        <v>0</v>
      </c>
      <c r="CF27" s="28">
        <f t="shared" si="14"/>
        <v>0</v>
      </c>
      <c r="CI27" s="30" t="s">
        <v>31</v>
      </c>
      <c r="CJ27" s="44">
        <v>1</v>
      </c>
      <c r="CK27" s="44">
        <v>1</v>
      </c>
      <c r="CL27" s="44">
        <v>0</v>
      </c>
      <c r="CM27" s="44">
        <v>3</v>
      </c>
      <c r="CN27" s="28">
        <f t="shared" si="15"/>
        <v>5</v>
      </c>
      <c r="CP27" s="30" t="s">
        <v>31</v>
      </c>
      <c r="CQ27" s="44"/>
      <c r="CR27" s="44">
        <v>0</v>
      </c>
      <c r="CS27" s="44"/>
      <c r="CT27" s="44"/>
      <c r="CU27" s="28">
        <f t="shared" si="16"/>
        <v>0</v>
      </c>
      <c r="CW27" s="30" t="s">
        <v>31</v>
      </c>
      <c r="CX27" s="44"/>
      <c r="CY27" s="44">
        <v>0</v>
      </c>
      <c r="CZ27" s="44"/>
      <c r="DA27" s="44"/>
      <c r="DB27" s="28">
        <f t="shared" si="17"/>
        <v>0</v>
      </c>
      <c r="DD27" s="30" t="s">
        <v>31</v>
      </c>
      <c r="DE27" s="44"/>
      <c r="DF27" s="44">
        <v>0</v>
      </c>
      <c r="DG27" s="44"/>
      <c r="DH27" s="44"/>
      <c r="DI27" s="28">
        <f t="shared" si="18"/>
        <v>0</v>
      </c>
      <c r="DL27" s="30" t="s">
        <v>31</v>
      </c>
      <c r="DM27" s="44">
        <f t="shared" si="19"/>
        <v>31</v>
      </c>
      <c r="DN27" s="44">
        <f t="shared" si="19"/>
        <v>49</v>
      </c>
      <c r="DO27" s="44">
        <f t="shared" si="19"/>
        <v>0</v>
      </c>
      <c r="DP27" s="44">
        <f t="shared" si="19"/>
        <v>25</v>
      </c>
      <c r="DQ27" s="44">
        <f t="shared" si="19"/>
        <v>105</v>
      </c>
      <c r="DR27" s="94">
        <v>105</v>
      </c>
      <c r="DS27" s="114"/>
    </row>
    <row r="28" spans="1:123" s="30" customFormat="1" ht="12.75" customHeight="1" x14ac:dyDescent="0.35">
      <c r="A28" s="29">
        <v>75</v>
      </c>
      <c r="B28" s="30" t="s">
        <v>32</v>
      </c>
      <c r="C28" s="44">
        <v>0</v>
      </c>
      <c r="D28" s="44">
        <v>0</v>
      </c>
      <c r="E28" s="44">
        <v>0</v>
      </c>
      <c r="F28" s="44">
        <v>1</v>
      </c>
      <c r="G28" s="28">
        <f t="shared" si="3"/>
        <v>1</v>
      </c>
      <c r="I28" s="30" t="s">
        <v>32</v>
      </c>
      <c r="J28" s="44">
        <v>0</v>
      </c>
      <c r="K28" s="44">
        <v>0</v>
      </c>
      <c r="L28" s="44">
        <v>0</v>
      </c>
      <c r="M28" s="44">
        <v>0</v>
      </c>
      <c r="N28" s="28">
        <f t="shared" si="4"/>
        <v>0</v>
      </c>
      <c r="P28" s="30" t="s">
        <v>32</v>
      </c>
      <c r="Q28" s="44">
        <v>0</v>
      </c>
      <c r="R28" s="44">
        <v>0</v>
      </c>
      <c r="S28" s="44">
        <v>0</v>
      </c>
      <c r="T28" s="44">
        <v>0</v>
      </c>
      <c r="U28" s="28">
        <f t="shared" si="5"/>
        <v>0</v>
      </c>
      <c r="W28" s="30" t="s">
        <v>32</v>
      </c>
      <c r="X28" s="44">
        <v>0</v>
      </c>
      <c r="Y28" s="44">
        <v>0</v>
      </c>
      <c r="Z28" s="44">
        <v>0</v>
      </c>
      <c r="AA28" s="44">
        <v>0</v>
      </c>
      <c r="AB28" s="28">
        <f t="shared" si="6"/>
        <v>0</v>
      </c>
      <c r="AD28" s="30" t="s">
        <v>32</v>
      </c>
      <c r="AE28" s="44">
        <v>0</v>
      </c>
      <c r="AF28" s="44">
        <v>0</v>
      </c>
      <c r="AG28" s="44">
        <v>0</v>
      </c>
      <c r="AH28" s="44">
        <v>0</v>
      </c>
      <c r="AI28" s="28">
        <f t="shared" si="7"/>
        <v>0</v>
      </c>
      <c r="AK28" s="30" t="s">
        <v>32</v>
      </c>
      <c r="AL28" s="44">
        <v>0</v>
      </c>
      <c r="AM28" s="44">
        <v>0</v>
      </c>
      <c r="AN28" s="44">
        <v>0</v>
      </c>
      <c r="AO28" s="44">
        <v>1</v>
      </c>
      <c r="AP28" s="28">
        <f t="shared" si="8"/>
        <v>1</v>
      </c>
      <c r="AR28" s="30" t="s">
        <v>32</v>
      </c>
      <c r="AS28" s="44">
        <v>0</v>
      </c>
      <c r="AT28" s="44">
        <v>1</v>
      </c>
      <c r="AU28" s="44">
        <v>0</v>
      </c>
      <c r="AV28" s="44">
        <v>0</v>
      </c>
      <c r="AW28" s="28">
        <f t="shared" si="9"/>
        <v>1</v>
      </c>
      <c r="AY28" s="30" t="s">
        <v>32</v>
      </c>
      <c r="AZ28" s="44">
        <v>11</v>
      </c>
      <c r="BA28" s="44">
        <v>3</v>
      </c>
      <c r="BB28" s="44">
        <v>0</v>
      </c>
      <c r="BC28" s="44">
        <v>4</v>
      </c>
      <c r="BD28" s="28">
        <f t="shared" si="10"/>
        <v>18</v>
      </c>
      <c r="BF28" s="30" t="s">
        <v>32</v>
      </c>
      <c r="BG28" s="44">
        <v>0</v>
      </c>
      <c r="BH28" s="44">
        <v>0</v>
      </c>
      <c r="BI28" s="44">
        <v>0</v>
      </c>
      <c r="BJ28" s="44">
        <v>0</v>
      </c>
      <c r="BK28" s="28">
        <f t="shared" si="11"/>
        <v>0</v>
      </c>
      <c r="BM28" s="30" t="s">
        <v>32</v>
      </c>
      <c r="BN28" s="44">
        <v>0</v>
      </c>
      <c r="BO28" s="44">
        <v>0</v>
      </c>
      <c r="BP28" s="44">
        <v>0</v>
      </c>
      <c r="BQ28" s="44"/>
      <c r="BR28" s="28">
        <f t="shared" si="12"/>
        <v>0</v>
      </c>
      <c r="BT28" s="30" t="s">
        <v>32</v>
      </c>
      <c r="BU28" s="44">
        <v>5</v>
      </c>
      <c r="BV28" s="44">
        <v>26</v>
      </c>
      <c r="BW28" s="44">
        <v>1</v>
      </c>
      <c r="BX28" s="44">
        <v>4</v>
      </c>
      <c r="BY28" s="28">
        <f t="shared" si="13"/>
        <v>36</v>
      </c>
      <c r="CA28" s="30" t="s">
        <v>32</v>
      </c>
      <c r="CB28" s="44">
        <v>0</v>
      </c>
      <c r="CC28" s="44">
        <v>0</v>
      </c>
      <c r="CD28" s="44">
        <v>0</v>
      </c>
      <c r="CE28" s="44">
        <v>0</v>
      </c>
      <c r="CF28" s="28">
        <f t="shared" si="14"/>
        <v>0</v>
      </c>
      <c r="CI28" s="30" t="s">
        <v>32</v>
      </c>
      <c r="CJ28" s="44">
        <v>1</v>
      </c>
      <c r="CK28" s="44">
        <v>0</v>
      </c>
      <c r="CL28" s="44">
        <v>0</v>
      </c>
      <c r="CM28" s="44">
        <v>3</v>
      </c>
      <c r="CN28" s="28">
        <f t="shared" si="15"/>
        <v>4</v>
      </c>
      <c r="CP28" s="30" t="s">
        <v>32</v>
      </c>
      <c r="CQ28" s="44"/>
      <c r="CR28" s="44">
        <v>0</v>
      </c>
      <c r="CS28" s="44"/>
      <c r="CT28" s="44"/>
      <c r="CU28" s="28">
        <f t="shared" si="16"/>
        <v>0</v>
      </c>
      <c r="CW28" s="30" t="s">
        <v>32</v>
      </c>
      <c r="CX28" s="44"/>
      <c r="CY28" s="44">
        <v>0</v>
      </c>
      <c r="CZ28" s="44"/>
      <c r="DA28" s="44"/>
      <c r="DB28" s="28">
        <f t="shared" si="17"/>
        <v>0</v>
      </c>
      <c r="DD28" s="30" t="s">
        <v>32</v>
      </c>
      <c r="DE28" s="44"/>
      <c r="DF28" s="44">
        <v>0</v>
      </c>
      <c r="DG28" s="44"/>
      <c r="DH28" s="44"/>
      <c r="DI28" s="28">
        <f t="shared" si="18"/>
        <v>0</v>
      </c>
      <c r="DL28" s="30" t="s">
        <v>32</v>
      </c>
      <c r="DM28" s="44">
        <f t="shared" si="19"/>
        <v>17</v>
      </c>
      <c r="DN28" s="44">
        <f t="shared" si="19"/>
        <v>30</v>
      </c>
      <c r="DO28" s="44">
        <f t="shared" si="19"/>
        <v>1</v>
      </c>
      <c r="DP28" s="44">
        <f t="shared" si="19"/>
        <v>13</v>
      </c>
      <c r="DQ28" s="44">
        <f t="shared" si="19"/>
        <v>61</v>
      </c>
      <c r="DR28" s="94">
        <v>61</v>
      </c>
      <c r="DS28" s="114"/>
    </row>
    <row r="29" spans="1:123" s="30" customFormat="1" ht="12.75" customHeight="1" x14ac:dyDescent="0.35">
      <c r="A29" s="29">
        <v>76</v>
      </c>
      <c r="B29" s="30" t="s">
        <v>33</v>
      </c>
      <c r="C29" s="44">
        <v>0</v>
      </c>
      <c r="D29" s="44">
        <v>0</v>
      </c>
      <c r="E29" s="44">
        <v>0</v>
      </c>
      <c r="F29" s="44">
        <v>0</v>
      </c>
      <c r="G29" s="28">
        <f t="shared" si="3"/>
        <v>0</v>
      </c>
      <c r="I29" s="30" t="s">
        <v>33</v>
      </c>
      <c r="J29" s="44">
        <v>0</v>
      </c>
      <c r="K29" s="44">
        <v>0</v>
      </c>
      <c r="L29" s="44">
        <v>0</v>
      </c>
      <c r="M29" s="44">
        <v>0</v>
      </c>
      <c r="N29" s="28">
        <f t="shared" si="4"/>
        <v>0</v>
      </c>
      <c r="P29" s="30" t="s">
        <v>33</v>
      </c>
      <c r="Q29" s="44">
        <v>0</v>
      </c>
      <c r="R29" s="44">
        <v>0</v>
      </c>
      <c r="S29" s="44">
        <v>0</v>
      </c>
      <c r="T29" s="44">
        <v>0</v>
      </c>
      <c r="U29" s="28">
        <f t="shared" si="5"/>
        <v>0</v>
      </c>
      <c r="W29" s="30" t="s">
        <v>33</v>
      </c>
      <c r="X29" s="44">
        <v>0</v>
      </c>
      <c r="Y29" s="44">
        <v>0</v>
      </c>
      <c r="Z29" s="44">
        <v>0</v>
      </c>
      <c r="AA29" s="44">
        <v>0</v>
      </c>
      <c r="AB29" s="28">
        <f t="shared" si="6"/>
        <v>0</v>
      </c>
      <c r="AD29" s="30" t="s">
        <v>33</v>
      </c>
      <c r="AE29" s="44">
        <v>0</v>
      </c>
      <c r="AF29" s="44">
        <v>0</v>
      </c>
      <c r="AG29" s="44">
        <v>0</v>
      </c>
      <c r="AH29" s="44">
        <v>0</v>
      </c>
      <c r="AI29" s="28">
        <f t="shared" si="7"/>
        <v>0</v>
      </c>
      <c r="AK29" s="30" t="s">
        <v>33</v>
      </c>
      <c r="AL29" s="44">
        <v>0</v>
      </c>
      <c r="AM29" s="44">
        <v>0</v>
      </c>
      <c r="AN29" s="44">
        <v>0</v>
      </c>
      <c r="AO29" s="44">
        <v>0</v>
      </c>
      <c r="AP29" s="28">
        <f t="shared" si="8"/>
        <v>0</v>
      </c>
      <c r="AR29" s="30" t="s">
        <v>33</v>
      </c>
      <c r="AS29" s="44">
        <v>1</v>
      </c>
      <c r="AT29" s="44">
        <v>1</v>
      </c>
      <c r="AU29" s="44">
        <v>0</v>
      </c>
      <c r="AV29" s="44">
        <v>1</v>
      </c>
      <c r="AW29" s="28">
        <f t="shared" si="9"/>
        <v>3</v>
      </c>
      <c r="AY29" s="30" t="s">
        <v>33</v>
      </c>
      <c r="AZ29" s="44">
        <v>5</v>
      </c>
      <c r="BA29" s="44">
        <v>3</v>
      </c>
      <c r="BB29" s="44">
        <v>0</v>
      </c>
      <c r="BC29" s="44">
        <v>0</v>
      </c>
      <c r="BD29" s="28">
        <f t="shared" si="10"/>
        <v>8</v>
      </c>
      <c r="BF29" s="30" t="s">
        <v>33</v>
      </c>
      <c r="BG29" s="44">
        <v>1</v>
      </c>
      <c r="BH29" s="44">
        <v>1</v>
      </c>
      <c r="BI29" s="44">
        <v>0</v>
      </c>
      <c r="BJ29" s="44">
        <v>0</v>
      </c>
      <c r="BK29" s="28">
        <f t="shared" si="11"/>
        <v>2</v>
      </c>
      <c r="BM29" s="30" t="s">
        <v>33</v>
      </c>
      <c r="BN29" s="44">
        <v>0</v>
      </c>
      <c r="BO29" s="44">
        <v>0</v>
      </c>
      <c r="BP29" s="44">
        <v>1</v>
      </c>
      <c r="BQ29" s="44"/>
      <c r="BR29" s="28">
        <f t="shared" si="12"/>
        <v>1</v>
      </c>
      <c r="BT29" s="30" t="s">
        <v>33</v>
      </c>
      <c r="BU29" s="44">
        <v>1</v>
      </c>
      <c r="BV29" s="44">
        <v>12</v>
      </c>
      <c r="BW29" s="44">
        <v>0</v>
      </c>
      <c r="BX29" s="44">
        <v>2</v>
      </c>
      <c r="BY29" s="28">
        <f t="shared" si="13"/>
        <v>15</v>
      </c>
      <c r="CA29" s="30" t="s">
        <v>33</v>
      </c>
      <c r="CB29" s="44">
        <v>0</v>
      </c>
      <c r="CC29" s="44">
        <v>0</v>
      </c>
      <c r="CD29" s="44">
        <v>0</v>
      </c>
      <c r="CE29" s="44">
        <v>0</v>
      </c>
      <c r="CF29" s="28">
        <f t="shared" si="14"/>
        <v>0</v>
      </c>
      <c r="CI29" s="30" t="s">
        <v>33</v>
      </c>
      <c r="CJ29" s="44">
        <v>0</v>
      </c>
      <c r="CK29" s="44">
        <v>38</v>
      </c>
      <c r="CL29" s="44">
        <v>0</v>
      </c>
      <c r="CM29" s="44">
        <v>1</v>
      </c>
      <c r="CN29" s="28">
        <f t="shared" si="15"/>
        <v>39</v>
      </c>
      <c r="CP29" s="30" t="s">
        <v>33</v>
      </c>
      <c r="CQ29" s="44"/>
      <c r="CR29" s="44">
        <v>0</v>
      </c>
      <c r="CS29" s="44"/>
      <c r="CT29" s="44"/>
      <c r="CU29" s="28">
        <f t="shared" si="16"/>
        <v>0</v>
      </c>
      <c r="CW29" s="30" t="s">
        <v>33</v>
      </c>
      <c r="CX29" s="44"/>
      <c r="CY29" s="44">
        <v>0</v>
      </c>
      <c r="CZ29" s="44"/>
      <c r="DA29" s="44"/>
      <c r="DB29" s="28">
        <f t="shared" si="17"/>
        <v>0</v>
      </c>
      <c r="DD29" s="30" t="s">
        <v>33</v>
      </c>
      <c r="DE29" s="44"/>
      <c r="DF29" s="44">
        <v>0</v>
      </c>
      <c r="DG29" s="44"/>
      <c r="DH29" s="44"/>
      <c r="DI29" s="28">
        <f t="shared" si="18"/>
        <v>0</v>
      </c>
      <c r="DL29" s="30" t="s">
        <v>33</v>
      </c>
      <c r="DM29" s="44">
        <f t="shared" si="19"/>
        <v>8</v>
      </c>
      <c r="DN29" s="44">
        <f t="shared" si="19"/>
        <v>55</v>
      </c>
      <c r="DO29" s="44">
        <f t="shared" si="19"/>
        <v>1</v>
      </c>
      <c r="DP29" s="44">
        <f t="shared" si="19"/>
        <v>4</v>
      </c>
      <c r="DQ29" s="44">
        <f t="shared" si="19"/>
        <v>68</v>
      </c>
      <c r="DR29" s="94">
        <v>68</v>
      </c>
      <c r="DS29" s="114"/>
    </row>
    <row r="30" spans="1:123" s="30" customFormat="1" ht="12.75" customHeight="1" x14ac:dyDescent="0.35">
      <c r="A30" s="29">
        <v>79</v>
      </c>
      <c r="B30" s="30" t="s">
        <v>35</v>
      </c>
      <c r="C30" s="44">
        <v>3</v>
      </c>
      <c r="D30" s="44">
        <v>0</v>
      </c>
      <c r="E30" s="44">
        <v>0</v>
      </c>
      <c r="F30" s="44">
        <v>0</v>
      </c>
      <c r="G30" s="28">
        <f t="shared" si="3"/>
        <v>3</v>
      </c>
      <c r="I30" s="30" t="s">
        <v>35</v>
      </c>
      <c r="J30" s="44">
        <v>2</v>
      </c>
      <c r="K30" s="44">
        <v>2</v>
      </c>
      <c r="L30" s="44">
        <v>0</v>
      </c>
      <c r="M30" s="44">
        <v>0</v>
      </c>
      <c r="N30" s="28">
        <f t="shared" si="4"/>
        <v>4</v>
      </c>
      <c r="P30" s="30" t="s">
        <v>35</v>
      </c>
      <c r="Q30" s="44">
        <v>0</v>
      </c>
      <c r="R30" s="44">
        <v>0</v>
      </c>
      <c r="S30" s="44">
        <v>0</v>
      </c>
      <c r="T30" s="44">
        <v>0</v>
      </c>
      <c r="U30" s="28">
        <f t="shared" si="5"/>
        <v>0</v>
      </c>
      <c r="W30" s="30" t="s">
        <v>35</v>
      </c>
      <c r="X30" s="44">
        <v>0</v>
      </c>
      <c r="Y30" s="44">
        <v>0</v>
      </c>
      <c r="Z30" s="44">
        <v>0</v>
      </c>
      <c r="AA30" s="44">
        <v>0</v>
      </c>
      <c r="AB30" s="28">
        <f t="shared" si="6"/>
        <v>0</v>
      </c>
      <c r="AD30" s="30" t="s">
        <v>35</v>
      </c>
      <c r="AE30" s="44">
        <v>0</v>
      </c>
      <c r="AF30" s="44">
        <v>0</v>
      </c>
      <c r="AG30" s="44">
        <v>0</v>
      </c>
      <c r="AH30" s="44">
        <v>0</v>
      </c>
      <c r="AI30" s="28">
        <f t="shared" si="7"/>
        <v>0</v>
      </c>
      <c r="AK30" s="30" t="s">
        <v>35</v>
      </c>
      <c r="AL30" s="44">
        <v>0</v>
      </c>
      <c r="AM30" s="44">
        <v>0</v>
      </c>
      <c r="AN30" s="44">
        <v>0</v>
      </c>
      <c r="AO30" s="44">
        <v>0</v>
      </c>
      <c r="AP30" s="28">
        <f t="shared" si="8"/>
        <v>0</v>
      </c>
      <c r="AR30" s="30" t="s">
        <v>35</v>
      </c>
      <c r="AS30" s="44">
        <v>0</v>
      </c>
      <c r="AT30" s="44">
        <v>0</v>
      </c>
      <c r="AU30" s="44">
        <v>0</v>
      </c>
      <c r="AV30" s="44">
        <v>0</v>
      </c>
      <c r="AW30" s="28">
        <f t="shared" si="9"/>
        <v>0</v>
      </c>
      <c r="AY30" s="30" t="s">
        <v>35</v>
      </c>
      <c r="AZ30" s="44">
        <v>10</v>
      </c>
      <c r="BA30" s="44">
        <v>4</v>
      </c>
      <c r="BB30" s="44">
        <v>0</v>
      </c>
      <c r="BC30" s="44">
        <v>3</v>
      </c>
      <c r="BD30" s="28">
        <f t="shared" si="10"/>
        <v>17</v>
      </c>
      <c r="BF30" s="30" t="s">
        <v>35</v>
      </c>
      <c r="BG30" s="44">
        <v>0</v>
      </c>
      <c r="BH30" s="44">
        <v>0</v>
      </c>
      <c r="BI30" s="44">
        <v>0</v>
      </c>
      <c r="BJ30" s="44">
        <v>0</v>
      </c>
      <c r="BK30" s="28">
        <f t="shared" si="11"/>
        <v>0</v>
      </c>
      <c r="BM30" s="30" t="s">
        <v>35</v>
      </c>
      <c r="BN30" s="44">
        <v>0</v>
      </c>
      <c r="BO30" s="44">
        <v>0</v>
      </c>
      <c r="BP30" s="44">
        <v>0</v>
      </c>
      <c r="BQ30" s="44"/>
      <c r="BR30" s="28">
        <f t="shared" si="12"/>
        <v>0</v>
      </c>
      <c r="BT30" s="30" t="s">
        <v>35</v>
      </c>
      <c r="BU30" s="44">
        <v>0</v>
      </c>
      <c r="BV30" s="44">
        <v>0</v>
      </c>
      <c r="BW30" s="44">
        <v>1</v>
      </c>
      <c r="BX30" s="44">
        <v>9</v>
      </c>
      <c r="BY30" s="28">
        <f t="shared" si="13"/>
        <v>10</v>
      </c>
      <c r="CA30" s="30" t="s">
        <v>35</v>
      </c>
      <c r="CB30" s="44">
        <v>0</v>
      </c>
      <c r="CC30" s="44">
        <v>2</v>
      </c>
      <c r="CD30" s="44">
        <v>0</v>
      </c>
      <c r="CE30" s="44">
        <v>0</v>
      </c>
      <c r="CF30" s="28">
        <f t="shared" si="14"/>
        <v>2</v>
      </c>
      <c r="CI30" s="30" t="s">
        <v>35</v>
      </c>
      <c r="CJ30" s="44">
        <v>0</v>
      </c>
      <c r="CK30" s="44">
        <v>22</v>
      </c>
      <c r="CL30" s="44">
        <v>0</v>
      </c>
      <c r="CM30" s="44">
        <v>4</v>
      </c>
      <c r="CN30" s="28">
        <f t="shared" si="15"/>
        <v>26</v>
      </c>
      <c r="CP30" s="30" t="s">
        <v>35</v>
      </c>
      <c r="CQ30" s="44"/>
      <c r="CR30" s="44">
        <v>2</v>
      </c>
      <c r="CS30" s="44"/>
      <c r="CT30" s="44"/>
      <c r="CU30" s="28">
        <f t="shared" si="16"/>
        <v>2</v>
      </c>
      <c r="CW30" s="30" t="s">
        <v>35</v>
      </c>
      <c r="CX30" s="44"/>
      <c r="CY30" s="44">
        <v>0</v>
      </c>
      <c r="CZ30" s="44"/>
      <c r="DA30" s="44"/>
      <c r="DB30" s="28">
        <f t="shared" si="17"/>
        <v>0</v>
      </c>
      <c r="DD30" s="30" t="s">
        <v>35</v>
      </c>
      <c r="DE30" s="44"/>
      <c r="DF30" s="44">
        <v>0</v>
      </c>
      <c r="DG30" s="44"/>
      <c r="DH30" s="44"/>
      <c r="DI30" s="28">
        <f t="shared" si="18"/>
        <v>0</v>
      </c>
      <c r="DL30" s="30" t="s">
        <v>35</v>
      </c>
      <c r="DM30" s="44">
        <f t="shared" si="19"/>
        <v>15</v>
      </c>
      <c r="DN30" s="44">
        <f t="shared" si="19"/>
        <v>32</v>
      </c>
      <c r="DO30" s="44">
        <f t="shared" si="19"/>
        <v>1</v>
      </c>
      <c r="DP30" s="44">
        <f t="shared" si="19"/>
        <v>16</v>
      </c>
      <c r="DQ30" s="44">
        <f t="shared" si="19"/>
        <v>64</v>
      </c>
      <c r="DR30" s="94">
        <v>64</v>
      </c>
      <c r="DS30" s="114"/>
    </row>
    <row r="31" spans="1:123" s="30" customFormat="1" ht="12.75" customHeight="1" x14ac:dyDescent="0.35">
      <c r="A31" s="29"/>
      <c r="B31" s="30" t="s">
        <v>36</v>
      </c>
      <c r="C31" s="44">
        <v>0</v>
      </c>
      <c r="D31" s="44">
        <v>0</v>
      </c>
      <c r="E31" s="44">
        <v>0</v>
      </c>
      <c r="F31" s="44">
        <v>0</v>
      </c>
      <c r="G31" s="28">
        <f t="shared" si="3"/>
        <v>0</v>
      </c>
      <c r="I31" s="30" t="s">
        <v>36</v>
      </c>
      <c r="J31" s="44">
        <v>0</v>
      </c>
      <c r="K31" s="44">
        <v>0</v>
      </c>
      <c r="L31" s="44">
        <v>0</v>
      </c>
      <c r="M31" s="44">
        <v>0</v>
      </c>
      <c r="N31" s="28">
        <f t="shared" si="4"/>
        <v>0</v>
      </c>
      <c r="P31" s="30" t="s">
        <v>36</v>
      </c>
      <c r="Q31" s="44">
        <v>0</v>
      </c>
      <c r="R31" s="44">
        <v>0</v>
      </c>
      <c r="S31" s="44">
        <v>0</v>
      </c>
      <c r="T31" s="44">
        <v>0</v>
      </c>
      <c r="U31" s="28">
        <f t="shared" si="5"/>
        <v>0</v>
      </c>
      <c r="W31" s="30" t="s">
        <v>36</v>
      </c>
      <c r="X31" s="44">
        <v>0</v>
      </c>
      <c r="Y31" s="44">
        <v>0</v>
      </c>
      <c r="Z31" s="44">
        <v>0</v>
      </c>
      <c r="AA31" s="44">
        <v>0</v>
      </c>
      <c r="AB31" s="28">
        <f t="shared" si="6"/>
        <v>0</v>
      </c>
      <c r="AD31" s="30" t="s">
        <v>36</v>
      </c>
      <c r="AE31" s="44">
        <v>0</v>
      </c>
      <c r="AF31" s="44">
        <v>0</v>
      </c>
      <c r="AG31" s="44">
        <v>0</v>
      </c>
      <c r="AH31" s="44">
        <v>0</v>
      </c>
      <c r="AI31" s="28">
        <f t="shared" si="7"/>
        <v>0</v>
      </c>
      <c r="AK31" s="30" t="s">
        <v>36</v>
      </c>
      <c r="AL31" s="44">
        <v>0</v>
      </c>
      <c r="AM31" s="44">
        <v>0</v>
      </c>
      <c r="AN31" s="44">
        <v>0</v>
      </c>
      <c r="AO31" s="44">
        <v>0</v>
      </c>
      <c r="AP31" s="28">
        <f t="shared" si="8"/>
        <v>0</v>
      </c>
      <c r="AR31" s="30" t="s">
        <v>36</v>
      </c>
      <c r="AS31" s="44">
        <v>0</v>
      </c>
      <c r="AT31" s="44">
        <v>0</v>
      </c>
      <c r="AU31" s="44">
        <v>1</v>
      </c>
      <c r="AV31" s="44">
        <v>0</v>
      </c>
      <c r="AW31" s="28">
        <f t="shared" si="9"/>
        <v>1</v>
      </c>
      <c r="AY31" s="30" t="s">
        <v>36</v>
      </c>
      <c r="AZ31" s="44">
        <v>0</v>
      </c>
      <c r="BA31" s="44">
        <v>0</v>
      </c>
      <c r="BB31" s="44">
        <v>0</v>
      </c>
      <c r="BC31" s="44">
        <v>0</v>
      </c>
      <c r="BD31" s="28">
        <f t="shared" si="10"/>
        <v>0</v>
      </c>
      <c r="BF31" s="30" t="s">
        <v>36</v>
      </c>
      <c r="BG31" s="44">
        <v>0</v>
      </c>
      <c r="BH31" s="44">
        <v>0</v>
      </c>
      <c r="BI31" s="44">
        <v>1</v>
      </c>
      <c r="BJ31" s="44">
        <v>0</v>
      </c>
      <c r="BK31" s="28">
        <f t="shared" si="11"/>
        <v>1</v>
      </c>
      <c r="BM31" s="30" t="s">
        <v>36</v>
      </c>
      <c r="BN31" s="44">
        <v>0</v>
      </c>
      <c r="BO31" s="44">
        <v>0</v>
      </c>
      <c r="BP31" s="44">
        <v>0</v>
      </c>
      <c r="BQ31" s="44"/>
      <c r="BR31" s="28">
        <f t="shared" si="12"/>
        <v>0</v>
      </c>
      <c r="BT31" s="30" t="s">
        <v>36</v>
      </c>
      <c r="BU31" s="44">
        <v>0</v>
      </c>
      <c r="BV31" s="44">
        <v>0</v>
      </c>
      <c r="BW31" s="44">
        <v>2</v>
      </c>
      <c r="BX31" s="44">
        <v>0</v>
      </c>
      <c r="BY31" s="28">
        <f t="shared" si="13"/>
        <v>2</v>
      </c>
      <c r="CA31" s="30" t="s">
        <v>36</v>
      </c>
      <c r="CB31" s="44">
        <v>0</v>
      </c>
      <c r="CC31" s="44">
        <v>0</v>
      </c>
      <c r="CD31" s="44">
        <v>0</v>
      </c>
      <c r="CE31" s="44">
        <v>0</v>
      </c>
      <c r="CF31" s="28">
        <f t="shared" si="14"/>
        <v>0</v>
      </c>
      <c r="CI31" s="30" t="s">
        <v>36</v>
      </c>
      <c r="CJ31" s="44">
        <v>0</v>
      </c>
      <c r="CK31" s="44">
        <v>0</v>
      </c>
      <c r="CL31" s="44">
        <v>1</v>
      </c>
      <c r="CM31" s="44">
        <v>0</v>
      </c>
      <c r="CN31" s="28">
        <f t="shared" si="15"/>
        <v>1</v>
      </c>
      <c r="CP31" s="30" t="s">
        <v>36</v>
      </c>
      <c r="CQ31" s="44"/>
      <c r="CR31" s="44">
        <v>0</v>
      </c>
      <c r="CS31" s="44"/>
      <c r="CT31" s="44"/>
      <c r="CU31" s="28">
        <f t="shared" si="16"/>
        <v>0</v>
      </c>
      <c r="CW31" s="30" t="s">
        <v>36</v>
      </c>
      <c r="CX31" s="44"/>
      <c r="CY31" s="44">
        <v>0</v>
      </c>
      <c r="CZ31" s="44"/>
      <c r="DA31" s="44"/>
      <c r="DB31" s="28">
        <f t="shared" si="17"/>
        <v>0</v>
      </c>
      <c r="DD31" s="30" t="s">
        <v>36</v>
      </c>
      <c r="DE31" s="44"/>
      <c r="DF31" s="44">
        <v>0</v>
      </c>
      <c r="DG31" s="44"/>
      <c r="DH31" s="44"/>
      <c r="DI31" s="28">
        <f t="shared" si="18"/>
        <v>0</v>
      </c>
      <c r="DL31" s="30" t="s">
        <v>36</v>
      </c>
      <c r="DM31" s="44">
        <f t="shared" si="19"/>
        <v>0</v>
      </c>
      <c r="DN31" s="44">
        <f t="shared" si="19"/>
        <v>0</v>
      </c>
      <c r="DO31" s="44">
        <f t="shared" si="19"/>
        <v>5</v>
      </c>
      <c r="DP31" s="44">
        <f t="shared" si="19"/>
        <v>0</v>
      </c>
      <c r="DQ31" s="44">
        <f t="shared" si="19"/>
        <v>5</v>
      </c>
      <c r="DR31" s="94">
        <v>5</v>
      </c>
      <c r="DS31" s="114"/>
    </row>
    <row r="32" spans="1:123" s="30" customFormat="1" ht="12.75" customHeight="1" x14ac:dyDescent="0.35">
      <c r="A32" s="29">
        <v>80</v>
      </c>
      <c r="B32" s="30" t="s">
        <v>37</v>
      </c>
      <c r="C32" s="44">
        <v>0</v>
      </c>
      <c r="D32" s="44">
        <v>2</v>
      </c>
      <c r="E32" s="44">
        <v>0</v>
      </c>
      <c r="F32" s="44">
        <v>1</v>
      </c>
      <c r="G32" s="28">
        <f t="shared" si="3"/>
        <v>3</v>
      </c>
      <c r="I32" s="30" t="s">
        <v>37</v>
      </c>
      <c r="J32" s="44">
        <v>1</v>
      </c>
      <c r="K32" s="44">
        <v>2</v>
      </c>
      <c r="L32" s="44">
        <v>0</v>
      </c>
      <c r="M32" s="44">
        <v>0</v>
      </c>
      <c r="N32" s="28">
        <f t="shared" si="4"/>
        <v>3</v>
      </c>
      <c r="P32" s="30" t="s">
        <v>37</v>
      </c>
      <c r="Q32" s="44">
        <v>0</v>
      </c>
      <c r="R32" s="44">
        <v>0</v>
      </c>
      <c r="S32" s="44">
        <v>0</v>
      </c>
      <c r="T32" s="44">
        <v>0</v>
      </c>
      <c r="U32" s="28">
        <f t="shared" si="5"/>
        <v>0</v>
      </c>
      <c r="W32" s="30" t="s">
        <v>37</v>
      </c>
      <c r="X32" s="44">
        <v>0</v>
      </c>
      <c r="Y32" s="44">
        <v>0</v>
      </c>
      <c r="Z32" s="44">
        <v>0</v>
      </c>
      <c r="AA32" s="44">
        <v>0</v>
      </c>
      <c r="AB32" s="28">
        <f t="shared" si="6"/>
        <v>0</v>
      </c>
      <c r="AD32" s="30" t="s">
        <v>37</v>
      </c>
      <c r="AE32" s="44">
        <v>0</v>
      </c>
      <c r="AF32" s="44">
        <v>0</v>
      </c>
      <c r="AG32" s="44">
        <v>0</v>
      </c>
      <c r="AH32" s="44">
        <v>0</v>
      </c>
      <c r="AI32" s="28">
        <f t="shared" si="7"/>
        <v>0</v>
      </c>
      <c r="AK32" s="30" t="s">
        <v>37</v>
      </c>
      <c r="AL32" s="44">
        <v>0</v>
      </c>
      <c r="AM32" s="44">
        <v>0</v>
      </c>
      <c r="AN32" s="44">
        <v>0</v>
      </c>
      <c r="AO32" s="44">
        <v>3</v>
      </c>
      <c r="AP32" s="28">
        <f t="shared" si="8"/>
        <v>3</v>
      </c>
      <c r="AR32" s="30" t="s">
        <v>37</v>
      </c>
      <c r="AS32" s="44">
        <v>1</v>
      </c>
      <c r="AT32" s="44">
        <v>0</v>
      </c>
      <c r="AU32" s="44">
        <v>0</v>
      </c>
      <c r="AV32" s="44">
        <v>0</v>
      </c>
      <c r="AW32" s="28">
        <f t="shared" si="9"/>
        <v>1</v>
      </c>
      <c r="AY32" s="30" t="s">
        <v>37</v>
      </c>
      <c r="AZ32" s="44">
        <v>7</v>
      </c>
      <c r="BA32" s="44">
        <v>3</v>
      </c>
      <c r="BB32" s="44">
        <v>0</v>
      </c>
      <c r="BC32" s="44">
        <v>4</v>
      </c>
      <c r="BD32" s="28">
        <f t="shared" si="10"/>
        <v>14</v>
      </c>
      <c r="BF32" s="30" t="s">
        <v>37</v>
      </c>
      <c r="BG32" s="44">
        <v>4</v>
      </c>
      <c r="BH32" s="44">
        <v>1</v>
      </c>
      <c r="BI32" s="44">
        <v>0</v>
      </c>
      <c r="BJ32" s="44">
        <v>0</v>
      </c>
      <c r="BK32" s="28">
        <f t="shared" si="11"/>
        <v>5</v>
      </c>
      <c r="BM32" s="30" t="s">
        <v>37</v>
      </c>
      <c r="BN32" s="44">
        <v>0</v>
      </c>
      <c r="BO32" s="44">
        <v>0</v>
      </c>
      <c r="BP32" s="44">
        <v>0</v>
      </c>
      <c r="BQ32" s="44"/>
      <c r="BR32" s="28">
        <f t="shared" si="12"/>
        <v>0</v>
      </c>
      <c r="BT32" s="30" t="s">
        <v>37</v>
      </c>
      <c r="BU32" s="44">
        <v>4</v>
      </c>
      <c r="BV32" s="44">
        <v>8</v>
      </c>
      <c r="BW32" s="44">
        <v>2</v>
      </c>
      <c r="BX32" s="44">
        <v>10</v>
      </c>
      <c r="BY32" s="28">
        <f t="shared" si="13"/>
        <v>24</v>
      </c>
      <c r="CA32" s="30" t="s">
        <v>37</v>
      </c>
      <c r="CB32" s="44">
        <v>0</v>
      </c>
      <c r="CC32" s="44">
        <v>0</v>
      </c>
      <c r="CD32" s="44">
        <v>0</v>
      </c>
      <c r="CE32" s="44">
        <v>0</v>
      </c>
      <c r="CF32" s="28">
        <f t="shared" si="14"/>
        <v>0</v>
      </c>
      <c r="CI32" s="30" t="s">
        <v>37</v>
      </c>
      <c r="CJ32" s="44">
        <v>2</v>
      </c>
      <c r="CK32" s="44">
        <v>26</v>
      </c>
      <c r="CL32" s="44">
        <v>1</v>
      </c>
      <c r="CM32" s="44">
        <v>1</v>
      </c>
      <c r="CN32" s="28">
        <f t="shared" si="15"/>
        <v>30</v>
      </c>
      <c r="CP32" s="30" t="s">
        <v>37</v>
      </c>
      <c r="CQ32" s="44"/>
      <c r="CR32" s="44">
        <v>5</v>
      </c>
      <c r="CS32" s="44"/>
      <c r="CT32" s="44"/>
      <c r="CU32" s="28">
        <f t="shared" si="16"/>
        <v>5</v>
      </c>
      <c r="CW32" s="30" t="s">
        <v>37</v>
      </c>
      <c r="CX32" s="44"/>
      <c r="CY32" s="44">
        <v>10</v>
      </c>
      <c r="CZ32" s="44"/>
      <c r="DA32" s="44"/>
      <c r="DB32" s="28">
        <f t="shared" si="17"/>
        <v>10</v>
      </c>
      <c r="DD32" s="30" t="s">
        <v>37</v>
      </c>
      <c r="DE32" s="44"/>
      <c r="DF32" s="44">
        <v>1</v>
      </c>
      <c r="DG32" s="44"/>
      <c r="DH32" s="44"/>
      <c r="DI32" s="28">
        <f t="shared" si="18"/>
        <v>1</v>
      </c>
      <c r="DL32" s="30" t="s">
        <v>37</v>
      </c>
      <c r="DM32" s="44">
        <f t="shared" si="19"/>
        <v>19</v>
      </c>
      <c r="DN32" s="44">
        <f t="shared" si="19"/>
        <v>58</v>
      </c>
      <c r="DO32" s="44">
        <f t="shared" si="19"/>
        <v>3</v>
      </c>
      <c r="DP32" s="44">
        <f t="shared" si="19"/>
        <v>19</v>
      </c>
      <c r="DQ32" s="44">
        <f t="shared" si="19"/>
        <v>99</v>
      </c>
      <c r="DR32" s="94">
        <v>99</v>
      </c>
      <c r="DS32" s="114"/>
    </row>
    <row r="33" spans="1:123" s="30" customFormat="1" ht="13.5" customHeight="1" x14ac:dyDescent="0.35">
      <c r="A33" s="29">
        <v>81</v>
      </c>
      <c r="B33" s="30" t="s">
        <v>38</v>
      </c>
      <c r="C33" s="44">
        <v>0</v>
      </c>
      <c r="D33" s="44">
        <v>1</v>
      </c>
      <c r="E33" s="44">
        <v>0</v>
      </c>
      <c r="F33" s="44">
        <v>0</v>
      </c>
      <c r="G33" s="28">
        <f t="shared" si="3"/>
        <v>1</v>
      </c>
      <c r="I33" s="30" t="s">
        <v>38</v>
      </c>
      <c r="J33" s="44">
        <v>0</v>
      </c>
      <c r="K33" s="44">
        <v>0</v>
      </c>
      <c r="L33" s="44">
        <v>0</v>
      </c>
      <c r="M33" s="44">
        <v>0</v>
      </c>
      <c r="N33" s="28">
        <f t="shared" si="4"/>
        <v>0</v>
      </c>
      <c r="P33" s="30" t="s">
        <v>38</v>
      </c>
      <c r="Q33" s="44">
        <v>0</v>
      </c>
      <c r="R33" s="44">
        <v>0</v>
      </c>
      <c r="S33" s="44">
        <v>0</v>
      </c>
      <c r="T33" s="44">
        <v>0</v>
      </c>
      <c r="U33" s="28">
        <f t="shared" si="5"/>
        <v>0</v>
      </c>
      <c r="W33" s="30" t="s">
        <v>38</v>
      </c>
      <c r="X33" s="44">
        <v>0</v>
      </c>
      <c r="Y33" s="44">
        <v>0</v>
      </c>
      <c r="Z33" s="44">
        <v>0</v>
      </c>
      <c r="AA33" s="44">
        <v>0</v>
      </c>
      <c r="AB33" s="28">
        <f t="shared" si="6"/>
        <v>0</v>
      </c>
      <c r="AD33" s="30" t="s">
        <v>38</v>
      </c>
      <c r="AE33" s="44">
        <v>0</v>
      </c>
      <c r="AF33" s="44">
        <v>0</v>
      </c>
      <c r="AG33" s="44">
        <v>0</v>
      </c>
      <c r="AH33" s="44">
        <v>0</v>
      </c>
      <c r="AI33" s="28">
        <f t="shared" si="7"/>
        <v>0</v>
      </c>
      <c r="AK33" s="30" t="s">
        <v>38</v>
      </c>
      <c r="AL33" s="44">
        <v>0</v>
      </c>
      <c r="AM33" s="44">
        <v>0</v>
      </c>
      <c r="AN33" s="44">
        <v>0</v>
      </c>
      <c r="AO33" s="44">
        <v>0</v>
      </c>
      <c r="AP33" s="28">
        <f t="shared" si="8"/>
        <v>0</v>
      </c>
      <c r="AR33" s="30" t="s">
        <v>38</v>
      </c>
      <c r="AS33" s="44">
        <v>0</v>
      </c>
      <c r="AT33" s="44">
        <v>0</v>
      </c>
      <c r="AU33" s="44">
        <v>0</v>
      </c>
      <c r="AV33" s="44">
        <v>0</v>
      </c>
      <c r="AW33" s="28">
        <f t="shared" si="9"/>
        <v>0</v>
      </c>
      <c r="AY33" s="30" t="s">
        <v>38</v>
      </c>
      <c r="AZ33" s="44">
        <v>9</v>
      </c>
      <c r="BA33" s="44">
        <v>4</v>
      </c>
      <c r="BB33" s="44">
        <v>1</v>
      </c>
      <c r="BC33" s="44">
        <v>2</v>
      </c>
      <c r="BD33" s="28">
        <f t="shared" si="10"/>
        <v>16</v>
      </c>
      <c r="BF33" s="30" t="s">
        <v>38</v>
      </c>
      <c r="BG33" s="44">
        <v>1</v>
      </c>
      <c r="BH33" s="44">
        <v>0</v>
      </c>
      <c r="BI33" s="44">
        <v>1</v>
      </c>
      <c r="BJ33" s="44">
        <v>0</v>
      </c>
      <c r="BK33" s="28">
        <f t="shared" si="11"/>
        <v>2</v>
      </c>
      <c r="BM33" s="30" t="s">
        <v>38</v>
      </c>
      <c r="BN33" s="44">
        <v>0</v>
      </c>
      <c r="BO33" s="44">
        <v>0</v>
      </c>
      <c r="BP33" s="44">
        <v>0</v>
      </c>
      <c r="BQ33" s="44"/>
      <c r="BR33" s="28">
        <f t="shared" si="12"/>
        <v>0</v>
      </c>
      <c r="BT33" s="30" t="s">
        <v>38</v>
      </c>
      <c r="BU33" s="44">
        <v>2</v>
      </c>
      <c r="BV33" s="44">
        <v>2</v>
      </c>
      <c r="BW33" s="44">
        <v>0</v>
      </c>
      <c r="BX33" s="44">
        <v>5</v>
      </c>
      <c r="BY33" s="28">
        <f t="shared" si="13"/>
        <v>9</v>
      </c>
      <c r="CA33" s="30" t="s">
        <v>38</v>
      </c>
      <c r="CB33" s="44">
        <v>0</v>
      </c>
      <c r="CC33" s="44">
        <v>0</v>
      </c>
      <c r="CD33" s="44">
        <v>0</v>
      </c>
      <c r="CE33" s="44">
        <v>0</v>
      </c>
      <c r="CF33" s="28">
        <f t="shared" si="14"/>
        <v>0</v>
      </c>
      <c r="CI33" s="30" t="s">
        <v>38</v>
      </c>
      <c r="CJ33" s="44">
        <v>2</v>
      </c>
      <c r="CK33" s="44">
        <v>23</v>
      </c>
      <c r="CL33" s="44">
        <v>0</v>
      </c>
      <c r="CM33" s="44">
        <v>0</v>
      </c>
      <c r="CN33" s="28">
        <f t="shared" si="15"/>
        <v>25</v>
      </c>
      <c r="CP33" s="30" t="s">
        <v>38</v>
      </c>
      <c r="CQ33" s="44"/>
      <c r="CR33" s="44">
        <v>2</v>
      </c>
      <c r="CS33" s="44"/>
      <c r="CT33" s="44"/>
      <c r="CU33" s="28">
        <f t="shared" si="16"/>
        <v>2</v>
      </c>
      <c r="CW33" s="30" t="s">
        <v>38</v>
      </c>
      <c r="CX33" s="44"/>
      <c r="CY33" s="44">
        <v>0</v>
      </c>
      <c r="CZ33" s="44"/>
      <c r="DA33" s="44"/>
      <c r="DB33" s="28">
        <f t="shared" si="17"/>
        <v>0</v>
      </c>
      <c r="DD33" s="30" t="s">
        <v>38</v>
      </c>
      <c r="DE33" s="44"/>
      <c r="DF33" s="44">
        <v>0</v>
      </c>
      <c r="DG33" s="44"/>
      <c r="DH33" s="44"/>
      <c r="DI33" s="28">
        <f t="shared" si="18"/>
        <v>0</v>
      </c>
      <c r="DL33" s="30" t="s">
        <v>38</v>
      </c>
      <c r="DM33" s="44">
        <f t="shared" si="19"/>
        <v>14</v>
      </c>
      <c r="DN33" s="44">
        <f t="shared" si="19"/>
        <v>32</v>
      </c>
      <c r="DO33" s="44">
        <f t="shared" si="19"/>
        <v>2</v>
      </c>
      <c r="DP33" s="44">
        <f t="shared" si="19"/>
        <v>7</v>
      </c>
      <c r="DQ33" s="44">
        <f t="shared" si="19"/>
        <v>55</v>
      </c>
      <c r="DR33" s="94">
        <v>55</v>
      </c>
      <c r="DS33" s="114"/>
    </row>
    <row r="34" spans="1:123" s="30" customFormat="1" ht="13.5" customHeight="1" x14ac:dyDescent="0.35">
      <c r="A34" s="29">
        <v>83</v>
      </c>
      <c r="B34" s="30" t="s">
        <v>39</v>
      </c>
      <c r="C34" s="44">
        <v>0</v>
      </c>
      <c r="D34" s="44">
        <v>0</v>
      </c>
      <c r="E34" s="44">
        <v>0</v>
      </c>
      <c r="F34" s="44">
        <v>0</v>
      </c>
      <c r="G34" s="28">
        <f t="shared" si="3"/>
        <v>0</v>
      </c>
      <c r="I34" s="30" t="s">
        <v>39</v>
      </c>
      <c r="J34" s="44">
        <v>0</v>
      </c>
      <c r="K34" s="44">
        <v>0</v>
      </c>
      <c r="L34" s="44">
        <v>0</v>
      </c>
      <c r="M34" s="44">
        <v>0</v>
      </c>
      <c r="N34" s="28">
        <f t="shared" si="4"/>
        <v>0</v>
      </c>
      <c r="P34" s="30" t="s">
        <v>39</v>
      </c>
      <c r="Q34" s="44">
        <v>0</v>
      </c>
      <c r="R34" s="44">
        <v>0</v>
      </c>
      <c r="S34" s="44">
        <v>0</v>
      </c>
      <c r="T34" s="44">
        <v>0</v>
      </c>
      <c r="U34" s="28">
        <f t="shared" si="5"/>
        <v>0</v>
      </c>
      <c r="W34" s="30" t="s">
        <v>39</v>
      </c>
      <c r="X34" s="44">
        <v>0</v>
      </c>
      <c r="Y34" s="44">
        <v>0</v>
      </c>
      <c r="Z34" s="44">
        <v>0</v>
      </c>
      <c r="AA34" s="44">
        <v>0</v>
      </c>
      <c r="AB34" s="28">
        <f t="shared" si="6"/>
        <v>0</v>
      </c>
      <c r="AD34" s="30" t="s">
        <v>39</v>
      </c>
      <c r="AE34" s="44">
        <v>0</v>
      </c>
      <c r="AF34" s="44">
        <v>0</v>
      </c>
      <c r="AG34" s="44">
        <v>0</v>
      </c>
      <c r="AH34" s="44">
        <v>1</v>
      </c>
      <c r="AI34" s="28">
        <f t="shared" si="7"/>
        <v>1</v>
      </c>
      <c r="AK34" s="30" t="s">
        <v>39</v>
      </c>
      <c r="AL34" s="44">
        <v>0</v>
      </c>
      <c r="AM34" s="44">
        <v>0</v>
      </c>
      <c r="AN34" s="44">
        <v>0</v>
      </c>
      <c r="AO34" s="44">
        <v>0</v>
      </c>
      <c r="AP34" s="28">
        <f t="shared" si="8"/>
        <v>0</v>
      </c>
      <c r="AR34" s="30" t="s">
        <v>39</v>
      </c>
      <c r="AS34" s="44">
        <v>0</v>
      </c>
      <c r="AT34" s="44">
        <v>0</v>
      </c>
      <c r="AU34" s="44">
        <v>0</v>
      </c>
      <c r="AV34" s="44">
        <v>0</v>
      </c>
      <c r="AW34" s="28">
        <f t="shared" si="9"/>
        <v>0</v>
      </c>
      <c r="AY34" s="30" t="s">
        <v>39</v>
      </c>
      <c r="AZ34" s="44">
        <v>7</v>
      </c>
      <c r="BA34" s="44">
        <v>2</v>
      </c>
      <c r="BB34" s="44">
        <v>0</v>
      </c>
      <c r="BC34" s="44">
        <v>0</v>
      </c>
      <c r="BD34" s="28">
        <f t="shared" si="10"/>
        <v>9</v>
      </c>
      <c r="BF34" s="30" t="s">
        <v>39</v>
      </c>
      <c r="BG34" s="44">
        <v>0</v>
      </c>
      <c r="BH34" s="44">
        <v>0</v>
      </c>
      <c r="BI34" s="44">
        <v>0</v>
      </c>
      <c r="BJ34" s="44">
        <v>0</v>
      </c>
      <c r="BK34" s="28">
        <f t="shared" si="11"/>
        <v>0</v>
      </c>
      <c r="BM34" s="30" t="s">
        <v>39</v>
      </c>
      <c r="BN34" s="44">
        <v>0</v>
      </c>
      <c r="BO34" s="44">
        <v>0</v>
      </c>
      <c r="BP34" s="44">
        <v>0</v>
      </c>
      <c r="BQ34" s="44"/>
      <c r="BR34" s="28">
        <f t="shared" si="12"/>
        <v>0</v>
      </c>
      <c r="BT34" s="30" t="s">
        <v>39</v>
      </c>
      <c r="BU34" s="44">
        <v>2</v>
      </c>
      <c r="BV34" s="44">
        <v>0</v>
      </c>
      <c r="BW34" s="44">
        <v>0</v>
      </c>
      <c r="BX34" s="44">
        <v>5</v>
      </c>
      <c r="BY34" s="28">
        <f t="shared" si="13"/>
        <v>7</v>
      </c>
      <c r="CA34" s="30" t="s">
        <v>39</v>
      </c>
      <c r="CB34" s="44">
        <v>1</v>
      </c>
      <c r="CC34" s="44">
        <v>1</v>
      </c>
      <c r="CD34" s="44">
        <v>0</v>
      </c>
      <c r="CE34" s="44">
        <v>0</v>
      </c>
      <c r="CF34" s="28">
        <f t="shared" si="14"/>
        <v>2</v>
      </c>
      <c r="CI34" s="30" t="s">
        <v>39</v>
      </c>
      <c r="CJ34" s="44">
        <v>0</v>
      </c>
      <c r="CK34" s="44">
        <v>17</v>
      </c>
      <c r="CL34" s="44">
        <v>0</v>
      </c>
      <c r="CM34" s="44">
        <v>0</v>
      </c>
      <c r="CN34" s="28">
        <f t="shared" si="15"/>
        <v>17</v>
      </c>
      <c r="CP34" s="30" t="s">
        <v>39</v>
      </c>
      <c r="CQ34" s="44"/>
      <c r="CR34" s="44">
        <v>0</v>
      </c>
      <c r="CS34" s="44"/>
      <c r="CT34" s="44"/>
      <c r="CU34" s="28">
        <f t="shared" si="16"/>
        <v>0</v>
      </c>
      <c r="CW34" s="30" t="s">
        <v>39</v>
      </c>
      <c r="CX34" s="44"/>
      <c r="CY34" s="44">
        <v>0</v>
      </c>
      <c r="CZ34" s="44"/>
      <c r="DA34" s="44"/>
      <c r="DB34" s="28">
        <f t="shared" si="17"/>
        <v>0</v>
      </c>
      <c r="DD34" s="30" t="s">
        <v>39</v>
      </c>
      <c r="DE34" s="44"/>
      <c r="DF34" s="44">
        <v>0</v>
      </c>
      <c r="DG34" s="44"/>
      <c r="DH34" s="44"/>
      <c r="DI34" s="28">
        <f t="shared" si="18"/>
        <v>0</v>
      </c>
      <c r="DL34" s="30" t="s">
        <v>39</v>
      </c>
      <c r="DM34" s="44">
        <f t="shared" si="19"/>
        <v>10</v>
      </c>
      <c r="DN34" s="44">
        <f t="shared" si="19"/>
        <v>20</v>
      </c>
      <c r="DO34" s="44">
        <f t="shared" si="19"/>
        <v>0</v>
      </c>
      <c r="DP34" s="44">
        <f t="shared" si="19"/>
        <v>6</v>
      </c>
      <c r="DQ34" s="44">
        <f t="shared" si="19"/>
        <v>36</v>
      </c>
      <c r="DR34" s="94">
        <v>36</v>
      </c>
      <c r="DS34" s="114"/>
    </row>
    <row r="35" spans="1:123" s="30" customFormat="1" ht="14.25" customHeight="1" x14ac:dyDescent="0.35">
      <c r="A35" s="29">
        <v>84</v>
      </c>
      <c r="B35" s="30" t="s">
        <v>40</v>
      </c>
      <c r="C35" s="44">
        <v>0</v>
      </c>
      <c r="D35" s="44">
        <v>0</v>
      </c>
      <c r="E35" s="44">
        <v>0</v>
      </c>
      <c r="F35" s="44">
        <v>1</v>
      </c>
      <c r="G35" s="28">
        <f t="shared" si="3"/>
        <v>1</v>
      </c>
      <c r="I35" s="30" t="s">
        <v>40</v>
      </c>
      <c r="J35" s="44">
        <v>1</v>
      </c>
      <c r="K35" s="44">
        <v>2</v>
      </c>
      <c r="L35" s="44">
        <v>0</v>
      </c>
      <c r="M35" s="44">
        <v>0</v>
      </c>
      <c r="N35" s="28">
        <f t="shared" si="4"/>
        <v>3</v>
      </c>
      <c r="P35" s="30" t="s">
        <v>40</v>
      </c>
      <c r="Q35" s="44">
        <v>0</v>
      </c>
      <c r="R35" s="44">
        <v>0</v>
      </c>
      <c r="S35" s="44">
        <v>0</v>
      </c>
      <c r="T35" s="44">
        <v>0</v>
      </c>
      <c r="U35" s="28">
        <f t="shared" si="5"/>
        <v>0</v>
      </c>
      <c r="W35" s="30" t="s">
        <v>40</v>
      </c>
      <c r="X35" s="44">
        <v>0</v>
      </c>
      <c r="Y35" s="44">
        <v>0</v>
      </c>
      <c r="Z35" s="44">
        <v>0</v>
      </c>
      <c r="AA35" s="44">
        <v>0</v>
      </c>
      <c r="AB35" s="28">
        <f t="shared" si="6"/>
        <v>0</v>
      </c>
      <c r="AD35" s="30" t="s">
        <v>40</v>
      </c>
      <c r="AE35" s="44">
        <v>0</v>
      </c>
      <c r="AF35" s="44">
        <v>0</v>
      </c>
      <c r="AG35" s="44">
        <v>0</v>
      </c>
      <c r="AH35" s="44">
        <v>2</v>
      </c>
      <c r="AI35" s="28">
        <f t="shared" si="7"/>
        <v>2</v>
      </c>
      <c r="AK35" s="30" t="s">
        <v>40</v>
      </c>
      <c r="AL35" s="44">
        <v>0</v>
      </c>
      <c r="AM35" s="44">
        <v>0</v>
      </c>
      <c r="AN35" s="44">
        <v>0</v>
      </c>
      <c r="AO35" s="44">
        <v>0</v>
      </c>
      <c r="AP35" s="28">
        <f t="shared" si="8"/>
        <v>0</v>
      </c>
      <c r="AR35" s="30" t="s">
        <v>40</v>
      </c>
      <c r="AS35" s="44">
        <v>0</v>
      </c>
      <c r="AT35" s="44">
        <v>0</v>
      </c>
      <c r="AU35" s="44">
        <v>0</v>
      </c>
      <c r="AV35" s="44">
        <v>0</v>
      </c>
      <c r="AW35" s="28">
        <f t="shared" si="9"/>
        <v>0</v>
      </c>
      <c r="AY35" s="30" t="s">
        <v>40</v>
      </c>
      <c r="AZ35" s="44">
        <v>11</v>
      </c>
      <c r="BA35" s="44">
        <v>1</v>
      </c>
      <c r="BB35" s="44">
        <v>0</v>
      </c>
      <c r="BC35" s="44">
        <v>4</v>
      </c>
      <c r="BD35" s="28">
        <f t="shared" si="10"/>
        <v>16</v>
      </c>
      <c r="BF35" s="30" t="s">
        <v>40</v>
      </c>
      <c r="BG35" s="44">
        <v>3</v>
      </c>
      <c r="BH35" s="44">
        <v>0</v>
      </c>
      <c r="BI35" s="44">
        <v>0</v>
      </c>
      <c r="BJ35" s="44">
        <v>1</v>
      </c>
      <c r="BK35" s="28">
        <f t="shared" si="11"/>
        <v>4</v>
      </c>
      <c r="BM35" s="30" t="s">
        <v>40</v>
      </c>
      <c r="BN35" s="44">
        <v>0</v>
      </c>
      <c r="BO35" s="44">
        <v>0</v>
      </c>
      <c r="BP35" s="44">
        <v>0</v>
      </c>
      <c r="BQ35" s="44"/>
      <c r="BR35" s="28">
        <f t="shared" si="12"/>
        <v>0</v>
      </c>
      <c r="BT35" s="30" t="s">
        <v>40</v>
      </c>
      <c r="BU35" s="44">
        <v>1</v>
      </c>
      <c r="BV35" s="44">
        <v>2</v>
      </c>
      <c r="BW35" s="44">
        <v>0</v>
      </c>
      <c r="BX35" s="44">
        <v>3</v>
      </c>
      <c r="BY35" s="28">
        <f t="shared" si="13"/>
        <v>6</v>
      </c>
      <c r="CA35" s="30" t="s">
        <v>40</v>
      </c>
      <c r="CB35" s="44">
        <v>1</v>
      </c>
      <c r="CC35" s="44">
        <v>0</v>
      </c>
      <c r="CD35" s="44">
        <v>0</v>
      </c>
      <c r="CE35" s="44">
        <v>0</v>
      </c>
      <c r="CF35" s="28">
        <f t="shared" si="14"/>
        <v>1</v>
      </c>
      <c r="CI35" s="30" t="s">
        <v>40</v>
      </c>
      <c r="CJ35" s="44">
        <v>2</v>
      </c>
      <c r="CK35" s="44">
        <v>22</v>
      </c>
      <c r="CL35" s="44">
        <v>1</v>
      </c>
      <c r="CM35" s="44">
        <v>12</v>
      </c>
      <c r="CN35" s="28">
        <f t="shared" si="15"/>
        <v>37</v>
      </c>
      <c r="CP35" s="30" t="s">
        <v>40</v>
      </c>
      <c r="CQ35" s="44"/>
      <c r="CR35" s="44">
        <v>1</v>
      </c>
      <c r="CS35" s="44"/>
      <c r="CT35" s="44"/>
      <c r="CU35" s="28">
        <f t="shared" si="16"/>
        <v>1</v>
      </c>
      <c r="CW35" s="30" t="s">
        <v>40</v>
      </c>
      <c r="CX35" s="44"/>
      <c r="CY35" s="44">
        <v>0</v>
      </c>
      <c r="CZ35" s="44"/>
      <c r="DA35" s="44"/>
      <c r="DB35" s="28">
        <f t="shared" si="17"/>
        <v>0</v>
      </c>
      <c r="DD35" s="30" t="s">
        <v>40</v>
      </c>
      <c r="DE35" s="44"/>
      <c r="DF35" s="44">
        <v>0</v>
      </c>
      <c r="DG35" s="44"/>
      <c r="DH35" s="44"/>
      <c r="DI35" s="28">
        <f t="shared" si="18"/>
        <v>0</v>
      </c>
      <c r="DL35" s="30" t="s">
        <v>40</v>
      </c>
      <c r="DM35" s="44">
        <f t="shared" si="19"/>
        <v>19</v>
      </c>
      <c r="DN35" s="44">
        <f t="shared" si="19"/>
        <v>28</v>
      </c>
      <c r="DO35" s="44">
        <f t="shared" si="19"/>
        <v>1</v>
      </c>
      <c r="DP35" s="44">
        <f t="shared" si="19"/>
        <v>23</v>
      </c>
      <c r="DQ35" s="44">
        <f t="shared" si="19"/>
        <v>71</v>
      </c>
      <c r="DR35" s="94">
        <v>71</v>
      </c>
      <c r="DS35" s="114"/>
    </row>
    <row r="36" spans="1:123" s="30" customFormat="1" ht="12.75" customHeight="1" x14ac:dyDescent="0.35">
      <c r="A36" s="29">
        <v>85</v>
      </c>
      <c r="B36" s="30" t="s">
        <v>41</v>
      </c>
      <c r="C36" s="44">
        <v>0</v>
      </c>
      <c r="D36" s="44">
        <v>0</v>
      </c>
      <c r="E36" s="44">
        <v>0</v>
      </c>
      <c r="F36" s="44">
        <v>0</v>
      </c>
      <c r="G36" s="28">
        <f t="shared" si="3"/>
        <v>0</v>
      </c>
      <c r="I36" s="30" t="s">
        <v>41</v>
      </c>
      <c r="J36" s="44">
        <v>1</v>
      </c>
      <c r="K36" s="44">
        <v>0</v>
      </c>
      <c r="L36" s="44">
        <v>0</v>
      </c>
      <c r="M36" s="44">
        <v>0</v>
      </c>
      <c r="N36" s="28">
        <f t="shared" si="4"/>
        <v>1</v>
      </c>
      <c r="P36" s="30" t="s">
        <v>41</v>
      </c>
      <c r="Q36" s="44">
        <v>0</v>
      </c>
      <c r="R36" s="44">
        <v>0</v>
      </c>
      <c r="S36" s="44">
        <v>0</v>
      </c>
      <c r="T36" s="44">
        <v>0</v>
      </c>
      <c r="U36" s="28">
        <f t="shared" si="5"/>
        <v>0</v>
      </c>
      <c r="W36" s="30" t="s">
        <v>41</v>
      </c>
      <c r="X36" s="44">
        <v>0</v>
      </c>
      <c r="Y36" s="44">
        <v>0</v>
      </c>
      <c r="Z36" s="44">
        <v>0</v>
      </c>
      <c r="AA36" s="44">
        <v>0</v>
      </c>
      <c r="AB36" s="28">
        <f t="shared" si="6"/>
        <v>0</v>
      </c>
      <c r="AD36" s="30" t="s">
        <v>41</v>
      </c>
      <c r="AE36" s="44">
        <v>0</v>
      </c>
      <c r="AF36" s="44">
        <v>0</v>
      </c>
      <c r="AG36" s="44">
        <v>0</v>
      </c>
      <c r="AH36" s="44">
        <v>0</v>
      </c>
      <c r="AI36" s="28">
        <f t="shared" si="7"/>
        <v>0</v>
      </c>
      <c r="AK36" s="30" t="s">
        <v>41</v>
      </c>
      <c r="AL36" s="44">
        <v>0</v>
      </c>
      <c r="AM36" s="44">
        <v>0</v>
      </c>
      <c r="AN36" s="44">
        <v>0</v>
      </c>
      <c r="AO36" s="44">
        <v>0</v>
      </c>
      <c r="AP36" s="28">
        <f t="shared" si="8"/>
        <v>0</v>
      </c>
      <c r="AR36" s="30" t="s">
        <v>41</v>
      </c>
      <c r="AS36" s="44">
        <v>0</v>
      </c>
      <c r="AT36" s="44">
        <v>1</v>
      </c>
      <c r="AU36" s="44">
        <v>0</v>
      </c>
      <c r="AV36" s="44">
        <v>0</v>
      </c>
      <c r="AW36" s="28">
        <f t="shared" si="9"/>
        <v>1</v>
      </c>
      <c r="AY36" s="30" t="s">
        <v>41</v>
      </c>
      <c r="AZ36" s="44">
        <v>6</v>
      </c>
      <c r="BA36" s="44">
        <v>1</v>
      </c>
      <c r="BB36" s="44">
        <v>0</v>
      </c>
      <c r="BC36" s="44">
        <v>3</v>
      </c>
      <c r="BD36" s="28">
        <f t="shared" si="10"/>
        <v>10</v>
      </c>
      <c r="BF36" s="30" t="s">
        <v>41</v>
      </c>
      <c r="BG36" s="44">
        <v>0</v>
      </c>
      <c r="BH36" s="44">
        <v>0</v>
      </c>
      <c r="BI36" s="44">
        <v>0</v>
      </c>
      <c r="BJ36" s="44">
        <v>0</v>
      </c>
      <c r="BK36" s="28">
        <f t="shared" si="11"/>
        <v>0</v>
      </c>
      <c r="BM36" s="30" t="s">
        <v>41</v>
      </c>
      <c r="BN36" s="44">
        <v>0</v>
      </c>
      <c r="BO36" s="44">
        <v>0</v>
      </c>
      <c r="BP36" s="44">
        <v>0</v>
      </c>
      <c r="BQ36" s="44"/>
      <c r="BR36" s="28">
        <f t="shared" si="12"/>
        <v>0</v>
      </c>
      <c r="BT36" s="30" t="s">
        <v>41</v>
      </c>
      <c r="BU36" s="44">
        <v>1</v>
      </c>
      <c r="BV36" s="44">
        <v>0</v>
      </c>
      <c r="BW36" s="44">
        <v>0</v>
      </c>
      <c r="BX36" s="44">
        <v>1</v>
      </c>
      <c r="BY36" s="28">
        <f t="shared" si="13"/>
        <v>2</v>
      </c>
      <c r="CA36" s="30" t="s">
        <v>41</v>
      </c>
      <c r="CB36" s="44">
        <v>0</v>
      </c>
      <c r="CC36" s="44">
        <v>0</v>
      </c>
      <c r="CD36" s="44">
        <v>0</v>
      </c>
      <c r="CE36" s="44">
        <v>0</v>
      </c>
      <c r="CF36" s="28">
        <f t="shared" si="14"/>
        <v>0</v>
      </c>
      <c r="CI36" s="30" t="s">
        <v>41</v>
      </c>
      <c r="CJ36" s="44">
        <v>2</v>
      </c>
      <c r="CK36" s="44">
        <v>28</v>
      </c>
      <c r="CL36" s="44">
        <v>0</v>
      </c>
      <c r="CM36" s="44">
        <v>4</v>
      </c>
      <c r="CN36" s="28">
        <f t="shared" si="15"/>
        <v>34</v>
      </c>
      <c r="CP36" s="30" t="s">
        <v>41</v>
      </c>
      <c r="CQ36" s="44"/>
      <c r="CR36" s="44">
        <v>13</v>
      </c>
      <c r="CS36" s="44"/>
      <c r="CT36" s="44"/>
      <c r="CU36" s="28">
        <f t="shared" si="16"/>
        <v>13</v>
      </c>
      <c r="CW36" s="30" t="s">
        <v>41</v>
      </c>
      <c r="CX36" s="44"/>
      <c r="CY36" s="44">
        <v>10</v>
      </c>
      <c r="CZ36" s="44"/>
      <c r="DA36" s="44"/>
      <c r="DB36" s="28">
        <f t="shared" si="17"/>
        <v>10</v>
      </c>
      <c r="DD36" s="30" t="s">
        <v>41</v>
      </c>
      <c r="DE36" s="44"/>
      <c r="DF36" s="44">
        <v>0</v>
      </c>
      <c r="DG36" s="44"/>
      <c r="DH36" s="44"/>
      <c r="DI36" s="28">
        <f t="shared" si="18"/>
        <v>0</v>
      </c>
      <c r="DL36" s="30" t="s">
        <v>41</v>
      </c>
      <c r="DM36" s="44">
        <f t="shared" si="19"/>
        <v>10</v>
      </c>
      <c r="DN36" s="44">
        <f t="shared" si="19"/>
        <v>53</v>
      </c>
      <c r="DO36" s="44">
        <f t="shared" si="19"/>
        <v>0</v>
      </c>
      <c r="DP36" s="44">
        <f t="shared" si="19"/>
        <v>8</v>
      </c>
      <c r="DQ36" s="44">
        <f t="shared" si="19"/>
        <v>71</v>
      </c>
      <c r="DR36" s="94">
        <v>71</v>
      </c>
      <c r="DS36" s="114"/>
    </row>
    <row r="37" spans="1:123" s="30" customFormat="1" ht="12.75" customHeight="1" x14ac:dyDescent="0.35">
      <c r="A37" s="29">
        <v>87</v>
      </c>
      <c r="B37" s="30" t="s">
        <v>42</v>
      </c>
      <c r="C37" s="44">
        <v>0</v>
      </c>
      <c r="D37" s="44">
        <v>0</v>
      </c>
      <c r="E37" s="44">
        <v>0</v>
      </c>
      <c r="F37" s="44">
        <v>0</v>
      </c>
      <c r="G37" s="28">
        <f t="shared" si="3"/>
        <v>0</v>
      </c>
      <c r="I37" s="30" t="s">
        <v>42</v>
      </c>
      <c r="J37" s="44">
        <v>0</v>
      </c>
      <c r="K37" s="44">
        <v>0</v>
      </c>
      <c r="L37" s="44">
        <v>0</v>
      </c>
      <c r="M37" s="44">
        <v>0</v>
      </c>
      <c r="N37" s="28">
        <f t="shared" si="4"/>
        <v>0</v>
      </c>
      <c r="P37" s="30" t="s">
        <v>42</v>
      </c>
      <c r="Q37" s="44">
        <v>0</v>
      </c>
      <c r="R37" s="44">
        <v>0</v>
      </c>
      <c r="S37" s="44">
        <v>0</v>
      </c>
      <c r="T37" s="44">
        <v>0</v>
      </c>
      <c r="U37" s="28">
        <f t="shared" si="5"/>
        <v>0</v>
      </c>
      <c r="W37" s="30" t="s">
        <v>42</v>
      </c>
      <c r="X37" s="44">
        <v>0</v>
      </c>
      <c r="Y37" s="44">
        <v>0</v>
      </c>
      <c r="Z37" s="44">
        <v>0</v>
      </c>
      <c r="AA37" s="44">
        <v>0</v>
      </c>
      <c r="AB37" s="28">
        <f t="shared" si="6"/>
        <v>0</v>
      </c>
      <c r="AD37" s="30" t="s">
        <v>42</v>
      </c>
      <c r="AE37" s="44">
        <v>0</v>
      </c>
      <c r="AF37" s="44">
        <v>0</v>
      </c>
      <c r="AG37" s="44">
        <v>0</v>
      </c>
      <c r="AH37" s="44">
        <v>0</v>
      </c>
      <c r="AI37" s="28">
        <f t="shared" si="7"/>
        <v>0</v>
      </c>
      <c r="AK37" s="30" t="s">
        <v>42</v>
      </c>
      <c r="AL37" s="44">
        <v>0</v>
      </c>
      <c r="AM37" s="44">
        <v>0</v>
      </c>
      <c r="AN37" s="44">
        <v>0</v>
      </c>
      <c r="AO37" s="44">
        <v>0</v>
      </c>
      <c r="AP37" s="28">
        <f t="shared" si="8"/>
        <v>0</v>
      </c>
      <c r="AR37" s="30" t="s">
        <v>42</v>
      </c>
      <c r="AS37" s="44">
        <v>0</v>
      </c>
      <c r="AT37" s="44">
        <v>0</v>
      </c>
      <c r="AU37" s="44">
        <v>1</v>
      </c>
      <c r="AV37" s="44">
        <v>0</v>
      </c>
      <c r="AW37" s="28">
        <f t="shared" si="9"/>
        <v>1</v>
      </c>
      <c r="AY37" s="30" t="s">
        <v>42</v>
      </c>
      <c r="AZ37" s="44">
        <v>0</v>
      </c>
      <c r="BA37" s="44">
        <v>0</v>
      </c>
      <c r="BB37" s="44">
        <v>0</v>
      </c>
      <c r="BC37" s="44">
        <v>2</v>
      </c>
      <c r="BD37" s="28">
        <f t="shared" si="10"/>
        <v>2</v>
      </c>
      <c r="BF37" s="30" t="s">
        <v>42</v>
      </c>
      <c r="BG37" s="44">
        <v>0</v>
      </c>
      <c r="BH37" s="44">
        <v>0</v>
      </c>
      <c r="BI37" s="44">
        <v>0</v>
      </c>
      <c r="BJ37" s="44">
        <v>0</v>
      </c>
      <c r="BK37" s="28">
        <f t="shared" si="11"/>
        <v>0</v>
      </c>
      <c r="BM37" s="30" t="s">
        <v>42</v>
      </c>
      <c r="BN37" s="44">
        <v>0</v>
      </c>
      <c r="BO37" s="44">
        <v>0</v>
      </c>
      <c r="BP37" s="44">
        <v>0</v>
      </c>
      <c r="BQ37" s="44"/>
      <c r="BR37" s="28">
        <f t="shared" si="12"/>
        <v>0</v>
      </c>
      <c r="BT37" s="30" t="s">
        <v>42</v>
      </c>
      <c r="BU37" s="44">
        <v>0</v>
      </c>
      <c r="BV37" s="44">
        <v>0</v>
      </c>
      <c r="BW37" s="44">
        <v>0</v>
      </c>
      <c r="BX37" s="44">
        <v>0</v>
      </c>
      <c r="BY37" s="28">
        <f t="shared" si="13"/>
        <v>0</v>
      </c>
      <c r="CA37" s="30" t="s">
        <v>42</v>
      </c>
      <c r="CB37" s="44">
        <v>0</v>
      </c>
      <c r="CC37" s="44">
        <v>1</v>
      </c>
      <c r="CD37" s="44">
        <v>0</v>
      </c>
      <c r="CE37" s="44">
        <v>1</v>
      </c>
      <c r="CF37" s="28">
        <f t="shared" si="14"/>
        <v>2</v>
      </c>
      <c r="CI37" s="30" t="s">
        <v>42</v>
      </c>
      <c r="CJ37" s="44">
        <v>3</v>
      </c>
      <c r="CK37" s="44">
        <v>15</v>
      </c>
      <c r="CL37" s="44">
        <v>1</v>
      </c>
      <c r="CM37" s="44">
        <v>11</v>
      </c>
      <c r="CN37" s="28">
        <f t="shared" si="15"/>
        <v>30</v>
      </c>
      <c r="CP37" s="30" t="s">
        <v>42</v>
      </c>
      <c r="CQ37" s="44"/>
      <c r="CR37" s="44">
        <v>0</v>
      </c>
      <c r="CS37" s="44"/>
      <c r="CT37" s="44"/>
      <c r="CU37" s="28">
        <f t="shared" si="16"/>
        <v>0</v>
      </c>
      <c r="CW37" s="30" t="s">
        <v>42</v>
      </c>
      <c r="CX37" s="44"/>
      <c r="CY37" s="44">
        <v>0</v>
      </c>
      <c r="CZ37" s="44"/>
      <c r="DA37" s="44"/>
      <c r="DB37" s="28">
        <f t="shared" si="17"/>
        <v>0</v>
      </c>
      <c r="DD37" s="30" t="s">
        <v>42</v>
      </c>
      <c r="DE37" s="44"/>
      <c r="DF37" s="44">
        <v>0</v>
      </c>
      <c r="DG37" s="44"/>
      <c r="DH37" s="44"/>
      <c r="DI37" s="28">
        <f t="shared" si="18"/>
        <v>0</v>
      </c>
      <c r="DL37" s="30" t="s">
        <v>42</v>
      </c>
      <c r="DM37" s="44">
        <f t="shared" si="19"/>
        <v>3</v>
      </c>
      <c r="DN37" s="44">
        <f t="shared" si="19"/>
        <v>16</v>
      </c>
      <c r="DO37" s="44">
        <f t="shared" si="19"/>
        <v>2</v>
      </c>
      <c r="DP37" s="44">
        <f t="shared" si="19"/>
        <v>14</v>
      </c>
      <c r="DQ37" s="44">
        <f t="shared" si="19"/>
        <v>35</v>
      </c>
      <c r="DR37" s="94">
        <v>35</v>
      </c>
      <c r="DS37" s="114"/>
    </row>
    <row r="38" spans="1:123" s="30" customFormat="1" ht="12.75" customHeight="1" x14ac:dyDescent="0.35">
      <c r="A38" s="29">
        <v>90</v>
      </c>
      <c r="B38" s="30" t="s">
        <v>44</v>
      </c>
      <c r="C38" s="44">
        <v>0</v>
      </c>
      <c r="D38" s="44">
        <v>0</v>
      </c>
      <c r="E38" s="44">
        <v>0</v>
      </c>
      <c r="F38" s="44">
        <v>0</v>
      </c>
      <c r="G38" s="28">
        <f t="shared" si="3"/>
        <v>0</v>
      </c>
      <c r="I38" s="30" t="s">
        <v>44</v>
      </c>
      <c r="J38" s="44">
        <v>1</v>
      </c>
      <c r="K38" s="44">
        <v>2</v>
      </c>
      <c r="L38" s="44">
        <v>0</v>
      </c>
      <c r="M38" s="44">
        <v>0</v>
      </c>
      <c r="N38" s="28">
        <f t="shared" si="4"/>
        <v>3</v>
      </c>
      <c r="P38" s="30" t="s">
        <v>44</v>
      </c>
      <c r="Q38" s="44">
        <v>0</v>
      </c>
      <c r="R38" s="44">
        <v>0</v>
      </c>
      <c r="S38" s="44">
        <v>0</v>
      </c>
      <c r="T38" s="44">
        <v>0</v>
      </c>
      <c r="U38" s="28">
        <f t="shared" si="5"/>
        <v>0</v>
      </c>
      <c r="W38" s="30" t="s">
        <v>44</v>
      </c>
      <c r="X38" s="44">
        <v>0</v>
      </c>
      <c r="Y38" s="44">
        <v>0</v>
      </c>
      <c r="Z38" s="44">
        <v>0</v>
      </c>
      <c r="AA38" s="44">
        <v>0</v>
      </c>
      <c r="AB38" s="28">
        <f t="shared" si="6"/>
        <v>0</v>
      </c>
      <c r="AD38" s="30" t="s">
        <v>44</v>
      </c>
      <c r="AE38" s="44">
        <v>0</v>
      </c>
      <c r="AF38" s="44">
        <v>0</v>
      </c>
      <c r="AG38" s="44">
        <v>0</v>
      </c>
      <c r="AH38" s="44">
        <v>0</v>
      </c>
      <c r="AI38" s="28">
        <f t="shared" si="7"/>
        <v>0</v>
      </c>
      <c r="AK38" s="30" t="s">
        <v>44</v>
      </c>
      <c r="AL38" s="44">
        <v>0</v>
      </c>
      <c r="AM38" s="44">
        <v>0</v>
      </c>
      <c r="AN38" s="44">
        <v>0</v>
      </c>
      <c r="AO38" s="44">
        <v>0</v>
      </c>
      <c r="AP38" s="28">
        <f t="shared" si="8"/>
        <v>0</v>
      </c>
      <c r="AR38" s="30" t="s">
        <v>44</v>
      </c>
      <c r="AS38" s="44">
        <v>0</v>
      </c>
      <c r="AT38" s="44">
        <v>0</v>
      </c>
      <c r="AU38" s="44">
        <v>0</v>
      </c>
      <c r="AV38" s="44">
        <v>0</v>
      </c>
      <c r="AW38" s="28">
        <f t="shared" si="9"/>
        <v>0</v>
      </c>
      <c r="AY38" s="30" t="s">
        <v>44</v>
      </c>
      <c r="AZ38" s="44">
        <v>17</v>
      </c>
      <c r="BA38" s="44">
        <v>4</v>
      </c>
      <c r="BB38" s="44">
        <v>0</v>
      </c>
      <c r="BC38" s="44">
        <v>2</v>
      </c>
      <c r="BD38" s="28">
        <f t="shared" si="10"/>
        <v>23</v>
      </c>
      <c r="BF38" s="30" t="s">
        <v>44</v>
      </c>
      <c r="BG38" s="44">
        <v>0</v>
      </c>
      <c r="BH38" s="44">
        <v>0</v>
      </c>
      <c r="BI38" s="44">
        <v>0</v>
      </c>
      <c r="BJ38" s="44">
        <v>0</v>
      </c>
      <c r="BK38" s="28">
        <f t="shared" si="11"/>
        <v>0</v>
      </c>
      <c r="BM38" s="30" t="s">
        <v>44</v>
      </c>
      <c r="BN38" s="44">
        <v>0</v>
      </c>
      <c r="BO38" s="44">
        <v>0</v>
      </c>
      <c r="BP38" s="44">
        <v>0</v>
      </c>
      <c r="BQ38" s="44"/>
      <c r="BR38" s="28">
        <f t="shared" si="12"/>
        <v>0</v>
      </c>
      <c r="BT38" s="30" t="s">
        <v>44</v>
      </c>
      <c r="BU38" s="44">
        <v>3</v>
      </c>
      <c r="BV38" s="44">
        <v>31</v>
      </c>
      <c r="BW38" s="44">
        <v>0</v>
      </c>
      <c r="BX38" s="44">
        <v>21</v>
      </c>
      <c r="BY38" s="28">
        <f t="shared" si="13"/>
        <v>55</v>
      </c>
      <c r="CA38" s="30" t="s">
        <v>44</v>
      </c>
      <c r="CB38" s="44">
        <v>0</v>
      </c>
      <c r="CC38" s="44">
        <v>0</v>
      </c>
      <c r="CD38" s="44">
        <v>0</v>
      </c>
      <c r="CE38" s="44">
        <v>0</v>
      </c>
      <c r="CF38" s="28">
        <f t="shared" si="14"/>
        <v>0</v>
      </c>
      <c r="CI38" s="30" t="s">
        <v>44</v>
      </c>
      <c r="CJ38" s="44">
        <v>0</v>
      </c>
      <c r="CK38" s="44">
        <v>0</v>
      </c>
      <c r="CL38" s="44">
        <v>0</v>
      </c>
      <c r="CM38" s="44">
        <v>6</v>
      </c>
      <c r="CN38" s="28">
        <f t="shared" si="15"/>
        <v>6</v>
      </c>
      <c r="CP38" s="30" t="s">
        <v>44</v>
      </c>
      <c r="CQ38" s="44"/>
      <c r="CR38" s="44">
        <v>0</v>
      </c>
      <c r="CS38" s="44"/>
      <c r="CT38" s="44"/>
      <c r="CU38" s="28">
        <f t="shared" si="16"/>
        <v>0</v>
      </c>
      <c r="CW38" s="30" t="s">
        <v>44</v>
      </c>
      <c r="CX38" s="44"/>
      <c r="CY38" s="44">
        <v>0</v>
      </c>
      <c r="CZ38" s="44"/>
      <c r="DA38" s="44"/>
      <c r="DB38" s="28">
        <f t="shared" si="17"/>
        <v>0</v>
      </c>
      <c r="DD38" s="30" t="s">
        <v>44</v>
      </c>
      <c r="DE38" s="44"/>
      <c r="DF38" s="44">
        <v>0</v>
      </c>
      <c r="DG38" s="44"/>
      <c r="DH38" s="44"/>
      <c r="DI38" s="28">
        <f t="shared" si="18"/>
        <v>0</v>
      </c>
      <c r="DL38" s="30" t="s">
        <v>44</v>
      </c>
      <c r="DM38" s="44">
        <f t="shared" si="19"/>
        <v>21</v>
      </c>
      <c r="DN38" s="44">
        <f t="shared" si="19"/>
        <v>37</v>
      </c>
      <c r="DO38" s="44">
        <f t="shared" si="19"/>
        <v>0</v>
      </c>
      <c r="DP38" s="44">
        <f t="shared" si="19"/>
        <v>29</v>
      </c>
      <c r="DQ38" s="44">
        <f t="shared" si="19"/>
        <v>87</v>
      </c>
      <c r="DR38" s="94">
        <v>87</v>
      </c>
      <c r="DS38" s="114"/>
    </row>
    <row r="39" spans="1:123" s="30" customFormat="1" ht="12.75" customHeight="1" x14ac:dyDescent="0.35">
      <c r="A39" s="29">
        <v>91</v>
      </c>
      <c r="B39" s="30" t="s">
        <v>45</v>
      </c>
      <c r="C39" s="44">
        <v>0</v>
      </c>
      <c r="D39" s="44">
        <v>1</v>
      </c>
      <c r="E39" s="44">
        <v>0</v>
      </c>
      <c r="F39" s="44">
        <v>1</v>
      </c>
      <c r="G39" s="28">
        <f t="shared" si="3"/>
        <v>2</v>
      </c>
      <c r="I39" s="30" t="s">
        <v>45</v>
      </c>
      <c r="J39" s="44">
        <v>1</v>
      </c>
      <c r="K39" s="44">
        <v>0</v>
      </c>
      <c r="L39" s="44">
        <v>0</v>
      </c>
      <c r="M39" s="44">
        <v>0</v>
      </c>
      <c r="N39" s="28">
        <f t="shared" si="4"/>
        <v>1</v>
      </c>
      <c r="P39" s="30" t="s">
        <v>45</v>
      </c>
      <c r="Q39" s="44">
        <v>0</v>
      </c>
      <c r="R39" s="44">
        <v>0</v>
      </c>
      <c r="S39" s="44">
        <v>0</v>
      </c>
      <c r="T39" s="44">
        <v>0</v>
      </c>
      <c r="U39" s="28">
        <f t="shared" si="5"/>
        <v>0</v>
      </c>
      <c r="W39" s="30" t="s">
        <v>45</v>
      </c>
      <c r="X39" s="44">
        <v>0</v>
      </c>
      <c r="Y39" s="44">
        <v>0</v>
      </c>
      <c r="Z39" s="44">
        <v>0</v>
      </c>
      <c r="AA39" s="44">
        <v>0</v>
      </c>
      <c r="AB39" s="28">
        <f t="shared" si="6"/>
        <v>0</v>
      </c>
      <c r="AD39" s="30" t="s">
        <v>45</v>
      </c>
      <c r="AE39" s="44">
        <v>0</v>
      </c>
      <c r="AF39" s="44">
        <v>0</v>
      </c>
      <c r="AG39" s="44">
        <v>0</v>
      </c>
      <c r="AH39" s="44">
        <v>0</v>
      </c>
      <c r="AI39" s="28">
        <f t="shared" si="7"/>
        <v>0</v>
      </c>
      <c r="AK39" s="30" t="s">
        <v>45</v>
      </c>
      <c r="AL39" s="44">
        <v>0</v>
      </c>
      <c r="AM39" s="44">
        <v>0</v>
      </c>
      <c r="AN39" s="44">
        <v>0</v>
      </c>
      <c r="AO39" s="44">
        <v>0</v>
      </c>
      <c r="AP39" s="28">
        <f t="shared" si="8"/>
        <v>0</v>
      </c>
      <c r="AR39" s="30" t="s">
        <v>45</v>
      </c>
      <c r="AS39" s="44">
        <v>0</v>
      </c>
      <c r="AT39" s="44">
        <v>1</v>
      </c>
      <c r="AU39" s="44">
        <v>0</v>
      </c>
      <c r="AV39" s="44">
        <v>0</v>
      </c>
      <c r="AW39" s="28">
        <f t="shared" si="9"/>
        <v>1</v>
      </c>
      <c r="AY39" s="30" t="s">
        <v>45</v>
      </c>
      <c r="AZ39" s="44">
        <v>2</v>
      </c>
      <c r="BA39" s="44">
        <v>3</v>
      </c>
      <c r="BB39" s="44">
        <v>0</v>
      </c>
      <c r="BC39" s="44">
        <v>3</v>
      </c>
      <c r="BD39" s="28">
        <f t="shared" si="10"/>
        <v>8</v>
      </c>
      <c r="BF39" s="30" t="s">
        <v>45</v>
      </c>
      <c r="BG39" s="44">
        <v>0</v>
      </c>
      <c r="BH39" s="44">
        <v>0</v>
      </c>
      <c r="BI39" s="44">
        <v>0</v>
      </c>
      <c r="BJ39" s="44">
        <v>0</v>
      </c>
      <c r="BK39" s="28">
        <f t="shared" si="11"/>
        <v>0</v>
      </c>
      <c r="BM39" s="30" t="s">
        <v>45</v>
      </c>
      <c r="BN39" s="44">
        <v>0</v>
      </c>
      <c r="BO39" s="44">
        <v>0</v>
      </c>
      <c r="BP39" s="44">
        <v>0</v>
      </c>
      <c r="BQ39" s="44"/>
      <c r="BR39" s="28">
        <f t="shared" si="12"/>
        <v>0</v>
      </c>
      <c r="BT39" s="30" t="s">
        <v>45</v>
      </c>
      <c r="BU39" s="44">
        <v>1</v>
      </c>
      <c r="BV39" s="44">
        <v>34</v>
      </c>
      <c r="BW39" s="44">
        <v>0</v>
      </c>
      <c r="BX39" s="44">
        <v>3</v>
      </c>
      <c r="BY39" s="28">
        <f t="shared" si="13"/>
        <v>38</v>
      </c>
      <c r="CA39" s="30" t="s">
        <v>45</v>
      </c>
      <c r="CB39" s="44">
        <v>0</v>
      </c>
      <c r="CC39" s="44">
        <v>0</v>
      </c>
      <c r="CD39" s="44">
        <v>0</v>
      </c>
      <c r="CE39" s="44">
        <v>0</v>
      </c>
      <c r="CF39" s="28">
        <f t="shared" si="14"/>
        <v>0</v>
      </c>
      <c r="CI39" s="30" t="s">
        <v>45</v>
      </c>
      <c r="CJ39" s="44">
        <v>1</v>
      </c>
      <c r="CK39" s="44">
        <v>4</v>
      </c>
      <c r="CL39" s="44">
        <v>0</v>
      </c>
      <c r="CM39" s="44">
        <v>1</v>
      </c>
      <c r="CN39" s="28">
        <f t="shared" si="15"/>
        <v>6</v>
      </c>
      <c r="CP39" s="30" t="s">
        <v>45</v>
      </c>
      <c r="CQ39" s="44"/>
      <c r="CR39" s="44">
        <v>4</v>
      </c>
      <c r="CS39" s="44"/>
      <c r="CT39" s="44"/>
      <c r="CU39" s="28">
        <f t="shared" si="16"/>
        <v>4</v>
      </c>
      <c r="CW39" s="30" t="s">
        <v>45</v>
      </c>
      <c r="CX39" s="44"/>
      <c r="CY39" s="44">
        <v>0</v>
      </c>
      <c r="CZ39" s="44"/>
      <c r="DA39" s="44"/>
      <c r="DB39" s="28">
        <f t="shared" si="17"/>
        <v>0</v>
      </c>
      <c r="DD39" s="30" t="s">
        <v>45</v>
      </c>
      <c r="DE39" s="44"/>
      <c r="DF39" s="44">
        <v>0</v>
      </c>
      <c r="DG39" s="44"/>
      <c r="DH39" s="44"/>
      <c r="DI39" s="28">
        <f t="shared" si="18"/>
        <v>0</v>
      </c>
      <c r="DL39" s="30" t="s">
        <v>45</v>
      </c>
      <c r="DM39" s="44">
        <f t="shared" si="19"/>
        <v>5</v>
      </c>
      <c r="DN39" s="44">
        <f t="shared" si="19"/>
        <v>47</v>
      </c>
      <c r="DO39" s="44">
        <f t="shared" si="19"/>
        <v>0</v>
      </c>
      <c r="DP39" s="44">
        <f t="shared" si="19"/>
        <v>8</v>
      </c>
      <c r="DQ39" s="44">
        <f t="shared" si="19"/>
        <v>60</v>
      </c>
      <c r="DR39" s="94">
        <v>60</v>
      </c>
      <c r="DS39" s="114"/>
    </row>
    <row r="40" spans="1:123" s="30" customFormat="1" ht="12.75" customHeight="1" x14ac:dyDescent="0.35">
      <c r="A40" s="29">
        <v>92</v>
      </c>
      <c r="B40" s="30" t="s">
        <v>46</v>
      </c>
      <c r="C40" s="44">
        <v>0</v>
      </c>
      <c r="D40" s="44">
        <v>1</v>
      </c>
      <c r="E40" s="44">
        <v>0</v>
      </c>
      <c r="F40" s="44">
        <v>0</v>
      </c>
      <c r="G40" s="28">
        <f t="shared" si="3"/>
        <v>1</v>
      </c>
      <c r="I40" s="30" t="s">
        <v>46</v>
      </c>
      <c r="J40" s="44">
        <v>1</v>
      </c>
      <c r="K40" s="44">
        <v>1</v>
      </c>
      <c r="L40" s="44">
        <v>1</v>
      </c>
      <c r="M40" s="44">
        <v>0</v>
      </c>
      <c r="N40" s="28">
        <f t="shared" si="4"/>
        <v>3</v>
      </c>
      <c r="P40" s="30" t="s">
        <v>46</v>
      </c>
      <c r="Q40" s="44">
        <v>0</v>
      </c>
      <c r="R40" s="44">
        <v>0</v>
      </c>
      <c r="S40" s="44">
        <v>0</v>
      </c>
      <c r="T40" s="44">
        <v>0</v>
      </c>
      <c r="U40" s="28">
        <f t="shared" si="5"/>
        <v>0</v>
      </c>
      <c r="W40" s="30" t="s">
        <v>46</v>
      </c>
      <c r="X40" s="44">
        <v>0</v>
      </c>
      <c r="Y40" s="44">
        <v>0</v>
      </c>
      <c r="Z40" s="44">
        <v>0</v>
      </c>
      <c r="AA40" s="44">
        <v>0</v>
      </c>
      <c r="AB40" s="28">
        <f t="shared" si="6"/>
        <v>0</v>
      </c>
      <c r="AD40" s="30" t="s">
        <v>46</v>
      </c>
      <c r="AE40" s="44">
        <v>0</v>
      </c>
      <c r="AF40" s="44">
        <v>0</v>
      </c>
      <c r="AG40" s="44">
        <v>0</v>
      </c>
      <c r="AH40" s="44">
        <v>0</v>
      </c>
      <c r="AI40" s="28">
        <f t="shared" si="7"/>
        <v>0</v>
      </c>
      <c r="AK40" s="30" t="s">
        <v>46</v>
      </c>
      <c r="AL40" s="44">
        <v>0</v>
      </c>
      <c r="AM40" s="44">
        <v>0</v>
      </c>
      <c r="AN40" s="44">
        <v>4</v>
      </c>
      <c r="AO40" s="44">
        <v>0</v>
      </c>
      <c r="AP40" s="28">
        <f t="shared" si="8"/>
        <v>4</v>
      </c>
      <c r="AR40" s="30" t="s">
        <v>46</v>
      </c>
      <c r="AS40" s="44">
        <v>0</v>
      </c>
      <c r="AT40" s="44">
        <v>0</v>
      </c>
      <c r="AU40" s="44">
        <v>0</v>
      </c>
      <c r="AV40" s="44">
        <v>0</v>
      </c>
      <c r="AW40" s="28">
        <f t="shared" si="9"/>
        <v>0</v>
      </c>
      <c r="AY40" s="30" t="s">
        <v>46</v>
      </c>
      <c r="AZ40" s="44">
        <v>19</v>
      </c>
      <c r="BA40" s="44">
        <v>2</v>
      </c>
      <c r="BB40" s="44">
        <v>0</v>
      </c>
      <c r="BC40" s="44">
        <v>4</v>
      </c>
      <c r="BD40" s="28">
        <f t="shared" si="10"/>
        <v>25</v>
      </c>
      <c r="BF40" s="30" t="s">
        <v>46</v>
      </c>
      <c r="BG40" s="44">
        <v>9</v>
      </c>
      <c r="BH40" s="44">
        <v>0</v>
      </c>
      <c r="BI40" s="44">
        <v>2</v>
      </c>
      <c r="BJ40" s="44">
        <v>0</v>
      </c>
      <c r="BK40" s="28">
        <f t="shared" si="11"/>
        <v>11</v>
      </c>
      <c r="BM40" s="30" t="s">
        <v>46</v>
      </c>
      <c r="BN40" s="44">
        <v>0</v>
      </c>
      <c r="BO40" s="44">
        <v>0</v>
      </c>
      <c r="BP40" s="44">
        <v>1</v>
      </c>
      <c r="BQ40" s="44"/>
      <c r="BR40" s="28">
        <f t="shared" si="12"/>
        <v>1</v>
      </c>
      <c r="BT40" s="30" t="s">
        <v>46</v>
      </c>
      <c r="BU40" s="44">
        <v>2</v>
      </c>
      <c r="BV40" s="44">
        <v>6</v>
      </c>
      <c r="BW40" s="44">
        <v>0</v>
      </c>
      <c r="BX40" s="44">
        <v>0</v>
      </c>
      <c r="BY40" s="28">
        <f t="shared" si="13"/>
        <v>8</v>
      </c>
      <c r="CA40" s="30" t="s">
        <v>46</v>
      </c>
      <c r="CB40" s="44">
        <v>1</v>
      </c>
      <c r="CC40" s="44">
        <v>0</v>
      </c>
      <c r="CD40" s="44">
        <v>0</v>
      </c>
      <c r="CE40" s="44">
        <v>0</v>
      </c>
      <c r="CF40" s="28">
        <f t="shared" si="14"/>
        <v>1</v>
      </c>
      <c r="CI40" s="30" t="s">
        <v>46</v>
      </c>
      <c r="CJ40" s="44">
        <v>0</v>
      </c>
      <c r="CK40" s="44">
        <v>0</v>
      </c>
      <c r="CL40" s="44">
        <v>0</v>
      </c>
      <c r="CM40" s="44">
        <v>18</v>
      </c>
      <c r="CN40" s="28">
        <f t="shared" si="15"/>
        <v>18</v>
      </c>
      <c r="CP40" s="30" t="s">
        <v>46</v>
      </c>
      <c r="CQ40" s="44"/>
      <c r="CR40" s="44">
        <v>0</v>
      </c>
      <c r="CS40" s="44"/>
      <c r="CT40" s="44"/>
      <c r="CU40" s="28">
        <f t="shared" si="16"/>
        <v>0</v>
      </c>
      <c r="CW40" s="30" t="s">
        <v>46</v>
      </c>
      <c r="CX40" s="44"/>
      <c r="CY40" s="44">
        <v>0</v>
      </c>
      <c r="CZ40" s="44"/>
      <c r="DA40" s="44"/>
      <c r="DB40" s="28">
        <f t="shared" si="17"/>
        <v>0</v>
      </c>
      <c r="DD40" s="30" t="s">
        <v>46</v>
      </c>
      <c r="DE40" s="44"/>
      <c r="DF40" s="44">
        <v>0</v>
      </c>
      <c r="DG40" s="44"/>
      <c r="DH40" s="44"/>
      <c r="DI40" s="28">
        <f t="shared" si="18"/>
        <v>0</v>
      </c>
      <c r="DL40" s="30" t="s">
        <v>46</v>
      </c>
      <c r="DM40" s="44">
        <f t="shared" si="19"/>
        <v>32</v>
      </c>
      <c r="DN40" s="44">
        <f t="shared" si="19"/>
        <v>10</v>
      </c>
      <c r="DO40" s="44">
        <f t="shared" si="19"/>
        <v>8</v>
      </c>
      <c r="DP40" s="44">
        <f t="shared" si="19"/>
        <v>22</v>
      </c>
      <c r="DQ40" s="44">
        <f t="shared" si="19"/>
        <v>72</v>
      </c>
      <c r="DR40" s="94">
        <v>72</v>
      </c>
      <c r="DS40" s="114"/>
    </row>
    <row r="41" spans="1:123" s="30" customFormat="1" ht="12.75" customHeight="1" x14ac:dyDescent="0.35">
      <c r="A41" s="29">
        <v>94</v>
      </c>
      <c r="B41" s="30" t="s">
        <v>47</v>
      </c>
      <c r="C41" s="44">
        <v>1</v>
      </c>
      <c r="D41" s="44">
        <v>0</v>
      </c>
      <c r="E41" s="44">
        <v>0</v>
      </c>
      <c r="F41" s="44">
        <v>0</v>
      </c>
      <c r="G41" s="28">
        <f t="shared" si="3"/>
        <v>1</v>
      </c>
      <c r="I41" s="30" t="s">
        <v>47</v>
      </c>
      <c r="J41" s="44">
        <v>0</v>
      </c>
      <c r="K41" s="44">
        <v>0</v>
      </c>
      <c r="L41" s="44">
        <v>0</v>
      </c>
      <c r="M41" s="44">
        <v>0</v>
      </c>
      <c r="N41" s="28">
        <f t="shared" si="4"/>
        <v>0</v>
      </c>
      <c r="P41" s="30" t="s">
        <v>47</v>
      </c>
      <c r="Q41" s="44">
        <v>0</v>
      </c>
      <c r="R41" s="44">
        <v>0</v>
      </c>
      <c r="S41" s="44">
        <v>0</v>
      </c>
      <c r="T41" s="44">
        <v>0</v>
      </c>
      <c r="U41" s="28">
        <f t="shared" si="5"/>
        <v>0</v>
      </c>
      <c r="W41" s="30" t="s">
        <v>47</v>
      </c>
      <c r="X41" s="44">
        <v>0</v>
      </c>
      <c r="Y41" s="44">
        <v>0</v>
      </c>
      <c r="Z41" s="44">
        <v>0</v>
      </c>
      <c r="AA41" s="44">
        <v>0</v>
      </c>
      <c r="AB41" s="28">
        <f t="shared" si="6"/>
        <v>0</v>
      </c>
      <c r="AD41" s="30" t="s">
        <v>47</v>
      </c>
      <c r="AE41" s="44">
        <v>0</v>
      </c>
      <c r="AF41" s="44">
        <v>0</v>
      </c>
      <c r="AG41" s="44">
        <v>0</v>
      </c>
      <c r="AH41" s="44">
        <v>0</v>
      </c>
      <c r="AI41" s="28">
        <f t="shared" si="7"/>
        <v>0</v>
      </c>
      <c r="AK41" s="30" t="s">
        <v>47</v>
      </c>
      <c r="AL41" s="44">
        <v>0</v>
      </c>
      <c r="AM41" s="44">
        <v>0</v>
      </c>
      <c r="AN41" s="44">
        <v>0</v>
      </c>
      <c r="AO41" s="44">
        <v>0</v>
      </c>
      <c r="AP41" s="28">
        <f t="shared" si="8"/>
        <v>0</v>
      </c>
      <c r="AR41" s="30" t="s">
        <v>47</v>
      </c>
      <c r="AS41" s="44">
        <v>1</v>
      </c>
      <c r="AT41" s="44">
        <v>0</v>
      </c>
      <c r="AU41" s="44">
        <v>0</v>
      </c>
      <c r="AV41" s="44">
        <v>0</v>
      </c>
      <c r="AW41" s="28">
        <f t="shared" si="9"/>
        <v>1</v>
      </c>
      <c r="AY41" s="30" t="s">
        <v>47</v>
      </c>
      <c r="AZ41" s="44">
        <v>9</v>
      </c>
      <c r="BA41" s="44">
        <v>0</v>
      </c>
      <c r="BB41" s="44">
        <v>0</v>
      </c>
      <c r="BC41" s="44">
        <v>0</v>
      </c>
      <c r="BD41" s="28">
        <f t="shared" si="10"/>
        <v>9</v>
      </c>
      <c r="BF41" s="30" t="s">
        <v>47</v>
      </c>
      <c r="BG41" s="44">
        <v>0</v>
      </c>
      <c r="BH41" s="44">
        <v>0</v>
      </c>
      <c r="BI41" s="44">
        <v>0</v>
      </c>
      <c r="BJ41" s="44">
        <v>0</v>
      </c>
      <c r="BK41" s="28">
        <f t="shared" si="11"/>
        <v>0</v>
      </c>
      <c r="BM41" s="30" t="s">
        <v>47</v>
      </c>
      <c r="BN41" s="44">
        <v>0</v>
      </c>
      <c r="BO41" s="44">
        <v>0</v>
      </c>
      <c r="BP41" s="44">
        <v>0</v>
      </c>
      <c r="BQ41" s="44"/>
      <c r="BR41" s="28">
        <f t="shared" si="12"/>
        <v>0</v>
      </c>
      <c r="BT41" s="30" t="s">
        <v>47</v>
      </c>
      <c r="BU41" s="44">
        <v>0</v>
      </c>
      <c r="BV41" s="44">
        <v>0</v>
      </c>
      <c r="BW41" s="44">
        <v>0</v>
      </c>
      <c r="BX41" s="44">
        <v>0</v>
      </c>
      <c r="BY41" s="28">
        <f t="shared" si="13"/>
        <v>0</v>
      </c>
      <c r="CA41" s="30" t="s">
        <v>47</v>
      </c>
      <c r="CB41" s="44">
        <v>0</v>
      </c>
      <c r="CC41" s="44">
        <v>0</v>
      </c>
      <c r="CD41" s="44">
        <v>0</v>
      </c>
      <c r="CE41" s="44">
        <v>0</v>
      </c>
      <c r="CF41" s="28">
        <f t="shared" si="14"/>
        <v>0</v>
      </c>
      <c r="CI41" s="30" t="s">
        <v>47</v>
      </c>
      <c r="CJ41" s="44">
        <v>5</v>
      </c>
      <c r="CK41" s="44">
        <v>28</v>
      </c>
      <c r="CL41" s="44">
        <v>0</v>
      </c>
      <c r="CM41" s="44">
        <v>1</v>
      </c>
      <c r="CN41" s="28">
        <f t="shared" si="15"/>
        <v>34</v>
      </c>
      <c r="CP41" s="30" t="s">
        <v>47</v>
      </c>
      <c r="CQ41" s="44"/>
      <c r="CR41" s="44">
        <v>0</v>
      </c>
      <c r="CS41" s="44"/>
      <c r="CT41" s="44"/>
      <c r="CU41" s="28">
        <f t="shared" si="16"/>
        <v>0</v>
      </c>
      <c r="CW41" s="30" t="s">
        <v>47</v>
      </c>
      <c r="CX41" s="44"/>
      <c r="CY41" s="44">
        <v>0</v>
      </c>
      <c r="CZ41" s="44"/>
      <c r="DA41" s="44"/>
      <c r="DB41" s="28">
        <f t="shared" si="17"/>
        <v>0</v>
      </c>
      <c r="DD41" s="30" t="s">
        <v>47</v>
      </c>
      <c r="DE41" s="44"/>
      <c r="DF41" s="44">
        <v>0</v>
      </c>
      <c r="DG41" s="44"/>
      <c r="DH41" s="44"/>
      <c r="DI41" s="28">
        <f t="shared" si="18"/>
        <v>0</v>
      </c>
      <c r="DL41" s="30" t="s">
        <v>47</v>
      </c>
      <c r="DM41" s="44">
        <f t="shared" si="19"/>
        <v>16</v>
      </c>
      <c r="DN41" s="44">
        <f t="shared" si="19"/>
        <v>28</v>
      </c>
      <c r="DO41" s="44">
        <f t="shared" si="19"/>
        <v>0</v>
      </c>
      <c r="DP41" s="44">
        <f t="shared" si="19"/>
        <v>1</v>
      </c>
      <c r="DQ41" s="44">
        <f t="shared" si="19"/>
        <v>45</v>
      </c>
      <c r="DR41" s="94">
        <v>45</v>
      </c>
      <c r="DS41" s="114"/>
    </row>
    <row r="42" spans="1:123" s="30" customFormat="1" ht="12.75" customHeight="1" x14ac:dyDescent="0.35">
      <c r="A42" s="29">
        <v>96</v>
      </c>
      <c r="B42" s="30" t="s">
        <v>49</v>
      </c>
      <c r="C42" s="44">
        <v>1</v>
      </c>
      <c r="D42" s="44">
        <v>0</v>
      </c>
      <c r="E42" s="44">
        <v>0</v>
      </c>
      <c r="F42" s="44">
        <v>0</v>
      </c>
      <c r="G42" s="28">
        <f t="shared" si="3"/>
        <v>1</v>
      </c>
      <c r="H42" s="32"/>
      <c r="I42" s="30" t="s">
        <v>49</v>
      </c>
      <c r="J42" s="44">
        <v>0</v>
      </c>
      <c r="K42" s="44">
        <v>0</v>
      </c>
      <c r="L42" s="44">
        <v>0</v>
      </c>
      <c r="M42" s="44">
        <v>0</v>
      </c>
      <c r="N42" s="28">
        <f t="shared" si="4"/>
        <v>0</v>
      </c>
      <c r="P42" s="30" t="s">
        <v>49</v>
      </c>
      <c r="Q42" s="44">
        <v>0</v>
      </c>
      <c r="R42" s="44">
        <v>0</v>
      </c>
      <c r="S42" s="44">
        <v>0</v>
      </c>
      <c r="T42" s="44">
        <v>0</v>
      </c>
      <c r="U42" s="28">
        <f t="shared" si="5"/>
        <v>0</v>
      </c>
      <c r="W42" s="30" t="s">
        <v>49</v>
      </c>
      <c r="X42" s="44">
        <v>0</v>
      </c>
      <c r="Y42" s="44">
        <v>0</v>
      </c>
      <c r="Z42" s="44">
        <v>0</v>
      </c>
      <c r="AA42" s="44">
        <v>0</v>
      </c>
      <c r="AB42" s="28">
        <f t="shared" si="6"/>
        <v>0</v>
      </c>
      <c r="AC42" s="32"/>
      <c r="AD42" s="30" t="s">
        <v>49</v>
      </c>
      <c r="AE42" s="44">
        <v>0</v>
      </c>
      <c r="AF42" s="44">
        <v>0</v>
      </c>
      <c r="AG42" s="44">
        <v>0</v>
      </c>
      <c r="AH42" s="44">
        <v>3</v>
      </c>
      <c r="AI42" s="28">
        <f t="shared" si="7"/>
        <v>3</v>
      </c>
      <c r="AK42" s="30" t="s">
        <v>49</v>
      </c>
      <c r="AL42" s="44">
        <v>0</v>
      </c>
      <c r="AM42" s="44">
        <v>0</v>
      </c>
      <c r="AN42" s="44">
        <v>0</v>
      </c>
      <c r="AO42" s="44">
        <v>2</v>
      </c>
      <c r="AP42" s="28">
        <f t="shared" si="8"/>
        <v>2</v>
      </c>
      <c r="AR42" s="30" t="s">
        <v>49</v>
      </c>
      <c r="AS42" s="44">
        <v>14</v>
      </c>
      <c r="AT42" s="44">
        <v>4</v>
      </c>
      <c r="AU42" s="44">
        <v>0</v>
      </c>
      <c r="AV42" s="44">
        <v>0</v>
      </c>
      <c r="AW42" s="28">
        <f t="shared" si="9"/>
        <v>18</v>
      </c>
      <c r="AY42" s="30" t="s">
        <v>49</v>
      </c>
      <c r="AZ42" s="44">
        <v>1</v>
      </c>
      <c r="BA42" s="44">
        <v>0</v>
      </c>
      <c r="BB42" s="44">
        <v>0</v>
      </c>
      <c r="BC42" s="44">
        <v>3</v>
      </c>
      <c r="BD42" s="28">
        <f t="shared" si="10"/>
        <v>4</v>
      </c>
      <c r="BF42" s="30" t="s">
        <v>49</v>
      </c>
      <c r="BG42" s="44">
        <v>1</v>
      </c>
      <c r="BH42" s="44">
        <v>0</v>
      </c>
      <c r="BI42" s="44">
        <v>0</v>
      </c>
      <c r="BJ42" s="44">
        <v>0</v>
      </c>
      <c r="BK42" s="28">
        <f t="shared" si="11"/>
        <v>1</v>
      </c>
      <c r="BM42" s="30" t="s">
        <v>49</v>
      </c>
      <c r="BN42" s="44">
        <v>0</v>
      </c>
      <c r="BO42" s="44">
        <v>0</v>
      </c>
      <c r="BP42" s="44">
        <v>0</v>
      </c>
      <c r="BQ42" s="44"/>
      <c r="BR42" s="28">
        <f t="shared" si="12"/>
        <v>0</v>
      </c>
      <c r="BT42" s="30" t="s">
        <v>49</v>
      </c>
      <c r="BU42" s="44">
        <v>0</v>
      </c>
      <c r="BV42" s="44">
        <v>0</v>
      </c>
      <c r="BW42" s="44">
        <v>0</v>
      </c>
      <c r="BX42" s="44">
        <v>6</v>
      </c>
      <c r="BY42" s="28">
        <f t="shared" si="13"/>
        <v>6</v>
      </c>
      <c r="CA42" s="30" t="s">
        <v>49</v>
      </c>
      <c r="CB42" s="44">
        <v>0</v>
      </c>
      <c r="CC42" s="44">
        <v>0</v>
      </c>
      <c r="CD42" s="44">
        <v>0</v>
      </c>
      <c r="CE42" s="44">
        <v>0</v>
      </c>
      <c r="CF42" s="28">
        <f t="shared" si="14"/>
        <v>0</v>
      </c>
      <c r="CI42" s="30" t="s">
        <v>49</v>
      </c>
      <c r="CJ42" s="44">
        <v>8</v>
      </c>
      <c r="CK42" s="44">
        <v>39</v>
      </c>
      <c r="CL42" s="44">
        <v>0</v>
      </c>
      <c r="CM42" s="44">
        <v>10</v>
      </c>
      <c r="CN42" s="28">
        <f t="shared" si="15"/>
        <v>57</v>
      </c>
      <c r="CP42" s="30" t="s">
        <v>49</v>
      </c>
      <c r="CQ42" s="44"/>
      <c r="CR42" s="44">
        <v>0</v>
      </c>
      <c r="CS42" s="44"/>
      <c r="CT42" s="44"/>
      <c r="CU42" s="28">
        <f t="shared" si="16"/>
        <v>0</v>
      </c>
      <c r="CW42" s="30" t="s">
        <v>49</v>
      </c>
      <c r="CX42" s="44"/>
      <c r="CY42" s="44">
        <v>0</v>
      </c>
      <c r="CZ42" s="44"/>
      <c r="DA42" s="44"/>
      <c r="DB42" s="28">
        <f t="shared" si="17"/>
        <v>0</v>
      </c>
      <c r="DD42" s="30" t="s">
        <v>49</v>
      </c>
      <c r="DE42" s="44"/>
      <c r="DF42" s="44">
        <v>0</v>
      </c>
      <c r="DG42" s="44"/>
      <c r="DH42" s="44"/>
      <c r="DI42" s="28">
        <f t="shared" si="18"/>
        <v>0</v>
      </c>
      <c r="DL42" s="30" t="s">
        <v>49</v>
      </c>
      <c r="DM42" s="44">
        <f t="shared" si="19"/>
        <v>25</v>
      </c>
      <c r="DN42" s="44">
        <f t="shared" si="19"/>
        <v>43</v>
      </c>
      <c r="DO42" s="44">
        <f t="shared" si="19"/>
        <v>0</v>
      </c>
      <c r="DP42" s="44">
        <f t="shared" si="19"/>
        <v>24</v>
      </c>
      <c r="DQ42" s="44">
        <f t="shared" si="19"/>
        <v>92</v>
      </c>
      <c r="DR42" s="94">
        <v>92</v>
      </c>
      <c r="DS42" s="114"/>
    </row>
    <row r="43" spans="1:123" s="30" customFormat="1" ht="12.75" customHeight="1" x14ac:dyDescent="0.35">
      <c r="A43" s="29"/>
      <c r="C43" s="44"/>
      <c r="D43" s="44"/>
      <c r="E43" s="44"/>
      <c r="F43" s="44"/>
      <c r="G43" s="28"/>
      <c r="J43" s="44"/>
      <c r="K43" s="44"/>
      <c r="L43" s="44"/>
      <c r="M43" s="44"/>
      <c r="N43" s="28"/>
      <c r="Q43" s="44"/>
      <c r="R43" s="44"/>
      <c r="S43" s="44"/>
      <c r="T43" s="44"/>
      <c r="U43" s="28"/>
      <c r="X43" s="44"/>
      <c r="Y43" s="44"/>
      <c r="Z43" s="44"/>
      <c r="AA43" s="44"/>
      <c r="AB43" s="28"/>
      <c r="AE43" s="44"/>
      <c r="AF43" s="44"/>
      <c r="AG43" s="44"/>
      <c r="AH43" s="44"/>
      <c r="AI43" s="28"/>
      <c r="AL43" s="44"/>
      <c r="AM43" s="44"/>
      <c r="AN43" s="44"/>
      <c r="AO43" s="44"/>
      <c r="AP43" s="28"/>
      <c r="AS43" s="44"/>
      <c r="AT43" s="44"/>
      <c r="AU43" s="44"/>
      <c r="AV43" s="44"/>
      <c r="AW43" s="28"/>
      <c r="AZ43" s="44"/>
      <c r="BA43" s="44"/>
      <c r="BB43" s="44"/>
      <c r="BC43" s="44"/>
      <c r="BD43" s="28"/>
      <c r="BG43" s="44"/>
      <c r="BH43" s="44"/>
      <c r="BI43" s="44"/>
      <c r="BJ43" s="44"/>
      <c r="BK43" s="28"/>
      <c r="BN43" s="44"/>
      <c r="BO43" s="44"/>
      <c r="BP43" s="44"/>
      <c r="BQ43" s="44"/>
      <c r="BR43" s="28"/>
      <c r="BU43" s="44"/>
      <c r="BV43" s="44"/>
      <c r="BW43" s="44"/>
      <c r="BX43" s="44"/>
      <c r="BY43" s="28"/>
      <c r="CB43" s="44"/>
      <c r="CC43" s="44"/>
      <c r="CD43" s="44"/>
      <c r="CE43" s="44"/>
      <c r="CF43" s="28"/>
      <c r="CJ43" s="44"/>
      <c r="CK43" s="44"/>
      <c r="CL43" s="44"/>
      <c r="CM43" s="44"/>
      <c r="CN43" s="28"/>
      <c r="CQ43" s="44"/>
      <c r="CR43" s="44"/>
      <c r="CS43" s="44"/>
      <c r="CT43" s="44"/>
      <c r="CU43" s="28"/>
      <c r="CX43" s="44"/>
      <c r="CY43" s="44"/>
      <c r="CZ43" s="44"/>
      <c r="DA43" s="44"/>
      <c r="DB43" s="28"/>
      <c r="DE43" s="44"/>
      <c r="DF43" s="44"/>
      <c r="DG43" s="44"/>
      <c r="DH43" s="44"/>
      <c r="DI43" s="28"/>
      <c r="DM43" s="44">
        <f t="shared" si="19"/>
        <v>0</v>
      </c>
      <c r="DN43" s="44">
        <f t="shared" si="19"/>
        <v>0</v>
      </c>
      <c r="DO43" s="44">
        <f t="shared" si="19"/>
        <v>0</v>
      </c>
      <c r="DP43" s="44">
        <f t="shared" si="19"/>
        <v>0</v>
      </c>
      <c r="DQ43" s="44">
        <f t="shared" si="19"/>
        <v>0</v>
      </c>
      <c r="DR43" s="94">
        <v>2</v>
      </c>
      <c r="DS43" s="114"/>
    </row>
    <row r="44" spans="1:123" s="30" customFormat="1" ht="12.75" customHeight="1" x14ac:dyDescent="0.35">
      <c r="A44" s="29">
        <v>72</v>
      </c>
      <c r="B44" s="30" t="s">
        <v>29</v>
      </c>
      <c r="C44" s="44">
        <v>0</v>
      </c>
      <c r="D44" s="44">
        <v>0</v>
      </c>
      <c r="E44" s="44">
        <v>0</v>
      </c>
      <c r="F44" s="44">
        <v>0</v>
      </c>
      <c r="G44" s="28">
        <f t="shared" si="3"/>
        <v>0</v>
      </c>
      <c r="I44" s="30" t="s">
        <v>29</v>
      </c>
      <c r="J44" s="44">
        <v>0</v>
      </c>
      <c r="K44" s="44">
        <v>0</v>
      </c>
      <c r="L44" s="44">
        <v>0</v>
      </c>
      <c r="M44" s="44">
        <v>0</v>
      </c>
      <c r="N44" s="28">
        <f t="shared" si="4"/>
        <v>0</v>
      </c>
      <c r="P44" s="30" t="s">
        <v>29</v>
      </c>
      <c r="Q44" s="44">
        <v>0</v>
      </c>
      <c r="R44" s="44">
        <v>0</v>
      </c>
      <c r="S44" s="44">
        <v>0</v>
      </c>
      <c r="T44" s="44">
        <v>0</v>
      </c>
      <c r="U44" s="28">
        <f t="shared" si="5"/>
        <v>0</v>
      </c>
      <c r="W44" s="30" t="s">
        <v>29</v>
      </c>
      <c r="X44" s="44">
        <v>0</v>
      </c>
      <c r="Y44" s="44">
        <v>0</v>
      </c>
      <c r="Z44" s="44">
        <v>0</v>
      </c>
      <c r="AA44" s="44">
        <v>0</v>
      </c>
      <c r="AB44" s="28">
        <f t="shared" si="6"/>
        <v>0</v>
      </c>
      <c r="AD44" s="30" t="s">
        <v>29</v>
      </c>
      <c r="AE44" s="44">
        <v>0</v>
      </c>
      <c r="AF44" s="44">
        <v>0</v>
      </c>
      <c r="AG44" s="44">
        <v>0</v>
      </c>
      <c r="AH44" s="44">
        <v>0</v>
      </c>
      <c r="AI44" s="28">
        <f t="shared" si="7"/>
        <v>0</v>
      </c>
      <c r="AK44" s="30" t="s">
        <v>29</v>
      </c>
      <c r="AL44" s="44">
        <v>0</v>
      </c>
      <c r="AM44" s="44">
        <v>0</v>
      </c>
      <c r="AN44" s="44">
        <v>0</v>
      </c>
      <c r="AO44" s="44">
        <v>0</v>
      </c>
      <c r="AP44" s="28">
        <f t="shared" si="8"/>
        <v>0</v>
      </c>
      <c r="AR44" s="30" t="s">
        <v>29</v>
      </c>
      <c r="AS44" s="44">
        <v>0</v>
      </c>
      <c r="AT44" s="44">
        <v>0</v>
      </c>
      <c r="AU44" s="44">
        <v>0</v>
      </c>
      <c r="AV44" s="44">
        <v>0</v>
      </c>
      <c r="AW44" s="28">
        <f t="shared" si="9"/>
        <v>0</v>
      </c>
      <c r="AY44" s="30" t="s">
        <v>29</v>
      </c>
      <c r="AZ44" s="44">
        <v>0</v>
      </c>
      <c r="BA44" s="44">
        <v>0</v>
      </c>
      <c r="BB44" s="44">
        <v>0</v>
      </c>
      <c r="BC44" s="44">
        <v>0</v>
      </c>
      <c r="BD44" s="28">
        <f t="shared" si="10"/>
        <v>0</v>
      </c>
      <c r="BF44" s="30" t="s">
        <v>29</v>
      </c>
      <c r="BG44" s="44">
        <v>0</v>
      </c>
      <c r="BH44" s="44">
        <v>0</v>
      </c>
      <c r="BI44" s="44">
        <v>0</v>
      </c>
      <c r="BJ44" s="44">
        <v>0</v>
      </c>
      <c r="BK44" s="28">
        <f t="shared" si="11"/>
        <v>0</v>
      </c>
      <c r="BM44" s="30" t="s">
        <v>29</v>
      </c>
      <c r="BN44" s="44">
        <v>0</v>
      </c>
      <c r="BO44" s="44">
        <v>0</v>
      </c>
      <c r="BP44" s="44">
        <v>0</v>
      </c>
      <c r="BQ44" s="44"/>
      <c r="BR44" s="28">
        <f t="shared" si="12"/>
        <v>0</v>
      </c>
      <c r="BT44" s="30" t="s">
        <v>29</v>
      </c>
      <c r="BU44" s="44">
        <v>0</v>
      </c>
      <c r="BV44" s="44">
        <v>0</v>
      </c>
      <c r="BW44" s="44">
        <v>0</v>
      </c>
      <c r="BX44" s="44">
        <v>0</v>
      </c>
      <c r="BY44" s="28">
        <f t="shared" si="13"/>
        <v>0</v>
      </c>
      <c r="CA44" s="30" t="s">
        <v>29</v>
      </c>
      <c r="CB44" s="44">
        <v>0</v>
      </c>
      <c r="CC44" s="44">
        <v>0</v>
      </c>
      <c r="CD44" s="44">
        <v>0</v>
      </c>
      <c r="CE44" s="44">
        <v>0</v>
      </c>
      <c r="CF44" s="28">
        <f t="shared" si="14"/>
        <v>0</v>
      </c>
      <c r="CI44" s="30" t="s">
        <v>29</v>
      </c>
      <c r="CJ44" s="44">
        <v>0</v>
      </c>
      <c r="CK44" s="44">
        <v>0</v>
      </c>
      <c r="CL44" s="44">
        <v>0</v>
      </c>
      <c r="CM44" s="44">
        <v>0</v>
      </c>
      <c r="CN44" s="28">
        <f t="shared" si="15"/>
        <v>0</v>
      </c>
      <c r="CP44" s="30" t="s">
        <v>29</v>
      </c>
      <c r="CQ44" s="44"/>
      <c r="CR44" s="44">
        <v>2</v>
      </c>
      <c r="CS44" s="44"/>
      <c r="CT44" s="44"/>
      <c r="CU44" s="28">
        <f t="shared" ref="CU44" si="20">SUM(CQ44:CT44)</f>
        <v>2</v>
      </c>
      <c r="CW44" s="30" t="s">
        <v>29</v>
      </c>
      <c r="CX44" s="44"/>
      <c r="CY44" s="44">
        <v>0</v>
      </c>
      <c r="CZ44" s="44"/>
      <c r="DA44" s="44"/>
      <c r="DB44" s="28">
        <f t="shared" ref="DB44" si="21">SUM(CX44:DA44)</f>
        <v>0</v>
      </c>
      <c r="DD44" s="30" t="s">
        <v>29</v>
      </c>
      <c r="DE44" s="44"/>
      <c r="DF44" s="44">
        <v>0</v>
      </c>
      <c r="DG44" s="44"/>
      <c r="DH44" s="44"/>
      <c r="DI44" s="28">
        <f t="shared" ref="DI44" si="22">SUM(DE44:DH44)</f>
        <v>0</v>
      </c>
      <c r="DL44" s="30" t="s">
        <v>29</v>
      </c>
      <c r="DM44" s="44">
        <f t="shared" si="19"/>
        <v>0</v>
      </c>
      <c r="DN44" s="44">
        <f t="shared" si="19"/>
        <v>2</v>
      </c>
      <c r="DO44" s="44">
        <f t="shared" si="19"/>
        <v>0</v>
      </c>
      <c r="DP44" s="44">
        <f t="shared" si="19"/>
        <v>0</v>
      </c>
      <c r="DQ44" s="44">
        <f t="shared" si="19"/>
        <v>2</v>
      </c>
      <c r="DR44" s="94">
        <v>923</v>
      </c>
      <c r="DS44" s="114"/>
    </row>
    <row r="45" spans="1:123" s="24" customFormat="1" ht="25.5" customHeight="1" x14ac:dyDescent="0.35">
      <c r="B45" s="24" t="s">
        <v>60</v>
      </c>
      <c r="C45" s="28">
        <f>SUM(C46:C52)</f>
        <v>5</v>
      </c>
      <c r="D45" s="28">
        <f>SUM(D46:D52)</f>
        <v>1</v>
      </c>
      <c r="E45" s="28">
        <f>SUM(E46:E52)</f>
        <v>1</v>
      </c>
      <c r="F45" s="28">
        <f>SUM(F46:F52)</f>
        <v>4</v>
      </c>
      <c r="G45" s="28">
        <f>SUM(G46:G52)</f>
        <v>11</v>
      </c>
      <c r="I45" s="24" t="s">
        <v>60</v>
      </c>
      <c r="J45" s="28">
        <f>SUM(J46:J52)</f>
        <v>23</v>
      </c>
      <c r="K45" s="28">
        <f>SUM(K46:K52)</f>
        <v>2</v>
      </c>
      <c r="L45" s="28">
        <f>SUM(L46:L52)</f>
        <v>0</v>
      </c>
      <c r="M45" s="28">
        <f>SUM(M46:M52)</f>
        <v>6</v>
      </c>
      <c r="N45" s="28">
        <f>SUM(N46:N52)</f>
        <v>31</v>
      </c>
      <c r="P45" s="24" t="s">
        <v>60</v>
      </c>
      <c r="Q45" s="28">
        <f>SUM(Q46:Q52)</f>
        <v>0</v>
      </c>
      <c r="R45" s="28">
        <f>SUM(R46:R52)</f>
        <v>0</v>
      </c>
      <c r="S45" s="28">
        <f>SUM(S46:S52)</f>
        <v>0</v>
      </c>
      <c r="T45" s="28">
        <f>SUM(T46:T52)</f>
        <v>0</v>
      </c>
      <c r="U45" s="28">
        <f>SUM(U46:U52)</f>
        <v>0</v>
      </c>
      <c r="W45" s="24" t="s">
        <v>60</v>
      </c>
      <c r="X45" s="28">
        <f>SUM(X46:X52)</f>
        <v>0</v>
      </c>
      <c r="Y45" s="28">
        <f>SUM(Y46:Y52)</f>
        <v>0</v>
      </c>
      <c r="Z45" s="28">
        <f>SUM(Z46:Z52)</f>
        <v>0</v>
      </c>
      <c r="AA45" s="28">
        <f>SUM(AA46:AA52)</f>
        <v>0</v>
      </c>
      <c r="AB45" s="28">
        <f>SUM(AB46:AB52)</f>
        <v>0</v>
      </c>
      <c r="AD45" s="24" t="s">
        <v>60</v>
      </c>
      <c r="AE45" s="28">
        <f>SUM(AE46:AE52)</f>
        <v>0</v>
      </c>
      <c r="AF45" s="28">
        <f>SUM(AF46:AF52)</f>
        <v>0</v>
      </c>
      <c r="AG45" s="28">
        <f>SUM(AG46:AG52)</f>
        <v>0</v>
      </c>
      <c r="AH45" s="28">
        <f>SUM(AH46:AH52)</f>
        <v>6</v>
      </c>
      <c r="AI45" s="28">
        <f>SUM(AI46:AI52)</f>
        <v>6</v>
      </c>
      <c r="AK45" s="24" t="s">
        <v>60</v>
      </c>
      <c r="AL45" s="28">
        <f>SUM(AL46:AL52)</f>
        <v>0</v>
      </c>
      <c r="AM45" s="28">
        <f>SUM(AM46:AM52)</f>
        <v>0</v>
      </c>
      <c r="AN45" s="28">
        <f>SUM(AN46:AN52)</f>
        <v>1</v>
      </c>
      <c r="AO45" s="28">
        <f>SUM(AO46:AO52)</f>
        <v>8</v>
      </c>
      <c r="AP45" s="28">
        <f>SUM(AP46:AP52)</f>
        <v>9</v>
      </c>
      <c r="AR45" s="24" t="s">
        <v>60</v>
      </c>
      <c r="AS45" s="28">
        <f>SUM(AS46:AS52)</f>
        <v>4</v>
      </c>
      <c r="AT45" s="28">
        <f>SUM(AT46:AT52)</f>
        <v>0</v>
      </c>
      <c r="AU45" s="28">
        <f>SUM(AU46:AU52)</f>
        <v>0</v>
      </c>
      <c r="AV45" s="28">
        <f>SUM(AV46:AV52)</f>
        <v>4</v>
      </c>
      <c r="AW45" s="28">
        <f>SUM(AW46:AW52)</f>
        <v>8</v>
      </c>
      <c r="AY45" s="24" t="s">
        <v>60</v>
      </c>
      <c r="AZ45" s="28">
        <f>SUM(AZ46:AZ52)</f>
        <v>434</v>
      </c>
      <c r="BA45" s="28">
        <f>SUM(BA46:BA52)</f>
        <v>20</v>
      </c>
      <c r="BB45" s="28">
        <f>SUM(BB46:BB52)</f>
        <v>9</v>
      </c>
      <c r="BC45" s="28">
        <f>SUM(BC46:BC52)</f>
        <v>32</v>
      </c>
      <c r="BD45" s="28">
        <f>SUM(BD46:BD52)</f>
        <v>495</v>
      </c>
      <c r="BF45" s="24" t="s">
        <v>60</v>
      </c>
      <c r="BG45" s="28">
        <f>SUM(BG46:BG52)</f>
        <v>35</v>
      </c>
      <c r="BH45" s="28">
        <f>SUM(BH46:BH52)</f>
        <v>1</v>
      </c>
      <c r="BI45" s="28">
        <f>SUM(BI46:BI52)</f>
        <v>0</v>
      </c>
      <c r="BJ45" s="28">
        <f>SUM(BJ46:BJ52)</f>
        <v>0</v>
      </c>
      <c r="BK45" s="28">
        <f>SUM(BK46:BK52)</f>
        <v>36</v>
      </c>
      <c r="BM45" s="24" t="s">
        <v>60</v>
      </c>
      <c r="BN45" s="28">
        <f>SUM(BN46:BN52)</f>
        <v>1</v>
      </c>
      <c r="BO45" s="28">
        <f>SUM(BO46:BO52)</f>
        <v>0</v>
      </c>
      <c r="BP45" s="28">
        <f>SUM(BP46:BP52)</f>
        <v>1</v>
      </c>
      <c r="BQ45" s="28">
        <f>SUM(BQ46:BQ52)</f>
        <v>0</v>
      </c>
      <c r="BR45" s="28">
        <f>SUM(BR46:BR52)</f>
        <v>2</v>
      </c>
      <c r="BT45" s="24" t="s">
        <v>60</v>
      </c>
      <c r="BU45" s="28">
        <f>SUM(BU46:BU52)</f>
        <v>41</v>
      </c>
      <c r="BV45" s="28">
        <f>SUM(BV46:BV52)</f>
        <v>7</v>
      </c>
      <c r="BW45" s="28">
        <f>SUM(BW46:BW52)</f>
        <v>4</v>
      </c>
      <c r="BX45" s="28">
        <f>SUM(BX46:BX52)</f>
        <v>112</v>
      </c>
      <c r="BY45" s="28">
        <f>SUM(BY46:BY52)</f>
        <v>164</v>
      </c>
      <c r="CA45" s="24" t="s">
        <v>60</v>
      </c>
      <c r="CB45" s="28">
        <f>SUM(CB46:CB52)</f>
        <v>4</v>
      </c>
      <c r="CC45" s="28">
        <f>SUM(CC46:CC52)</f>
        <v>0</v>
      </c>
      <c r="CD45" s="28">
        <f>SUM(CD46:CD52)</f>
        <v>0</v>
      </c>
      <c r="CE45" s="28">
        <f>SUM(CE46:CE52)</f>
        <v>0</v>
      </c>
      <c r="CF45" s="28">
        <f>SUM(CF46:CF52)</f>
        <v>4</v>
      </c>
      <c r="CI45" s="24" t="s">
        <v>60</v>
      </c>
      <c r="CJ45" s="28">
        <f>SUM(CJ46:CJ52)</f>
        <v>46</v>
      </c>
      <c r="CK45" s="28">
        <f>SUM(CK46:CK52)</f>
        <v>10</v>
      </c>
      <c r="CL45" s="28">
        <f>SUM(CL46:CL52)</f>
        <v>4</v>
      </c>
      <c r="CM45" s="28">
        <f>SUM(CM46:CM52)</f>
        <v>97</v>
      </c>
      <c r="CN45" s="28">
        <f>SUM(CN46:CN52)</f>
        <v>157</v>
      </c>
      <c r="CP45" s="24" t="s">
        <v>60</v>
      </c>
      <c r="CQ45" s="28"/>
      <c r="CR45" s="28">
        <f>SUM(CR46:CR52)</f>
        <v>0</v>
      </c>
      <c r="CS45" s="28"/>
      <c r="CT45" s="28"/>
      <c r="CU45" s="28">
        <f>SUM(CU46:CU52)</f>
        <v>0</v>
      </c>
      <c r="CW45" s="24" t="s">
        <v>60</v>
      </c>
      <c r="CX45" s="28"/>
      <c r="CY45" s="28">
        <f>SUM(CY46:CY52)</f>
        <v>0</v>
      </c>
      <c r="CZ45" s="28"/>
      <c r="DA45" s="28"/>
      <c r="DB45" s="28">
        <f>SUM(DB46:DB52)</f>
        <v>0</v>
      </c>
      <c r="DD45" s="24" t="s">
        <v>60</v>
      </c>
      <c r="DE45" s="28"/>
      <c r="DF45" s="28">
        <f>SUM(DF46:DF52)</f>
        <v>0</v>
      </c>
      <c r="DG45" s="28"/>
      <c r="DH45" s="28"/>
      <c r="DI45" s="28">
        <f>SUM(DI46:DI52)</f>
        <v>0</v>
      </c>
      <c r="DL45" s="24" t="s">
        <v>60</v>
      </c>
      <c r="DM45" s="28">
        <f t="shared" ref="DM45:DP45" si="23">SUM(DM46:DM52)</f>
        <v>593</v>
      </c>
      <c r="DN45" s="28">
        <f t="shared" si="23"/>
        <v>41</v>
      </c>
      <c r="DO45" s="28">
        <f t="shared" si="23"/>
        <v>20</v>
      </c>
      <c r="DP45" s="28" t="e">
        <f t="shared" si="23"/>
        <v>#VALUE!</v>
      </c>
      <c r="DQ45" s="28">
        <f>SUM(DQ46:DQ52)</f>
        <v>923</v>
      </c>
      <c r="DR45" s="94">
        <v>143</v>
      </c>
      <c r="DS45" s="114"/>
    </row>
    <row r="46" spans="1:123" s="30" customFormat="1" ht="12.75" customHeight="1" x14ac:dyDescent="0.35">
      <c r="A46" s="29">
        <v>66</v>
      </c>
      <c r="B46" s="30" t="s">
        <v>25</v>
      </c>
      <c r="C46" s="44">
        <v>0</v>
      </c>
      <c r="D46" s="44">
        <v>0</v>
      </c>
      <c r="E46" s="44">
        <v>0</v>
      </c>
      <c r="F46" s="44">
        <v>1</v>
      </c>
      <c r="G46" s="28">
        <f>SUM(C46:F46)</f>
        <v>1</v>
      </c>
      <c r="I46" s="30" t="s">
        <v>25</v>
      </c>
      <c r="J46" s="44">
        <v>8</v>
      </c>
      <c r="K46" s="44">
        <v>0</v>
      </c>
      <c r="L46" s="44">
        <v>0</v>
      </c>
      <c r="M46" s="44">
        <v>0</v>
      </c>
      <c r="N46" s="28">
        <f>SUM(J46:M46)</f>
        <v>8</v>
      </c>
      <c r="P46" s="30" t="s">
        <v>25</v>
      </c>
      <c r="Q46" s="44">
        <v>0</v>
      </c>
      <c r="R46" s="44">
        <v>0</v>
      </c>
      <c r="S46" s="44">
        <v>0</v>
      </c>
      <c r="T46" s="44">
        <v>0</v>
      </c>
      <c r="U46" s="28">
        <f>SUM(Q46:T46)</f>
        <v>0</v>
      </c>
      <c r="W46" s="30" t="s">
        <v>25</v>
      </c>
      <c r="X46" s="44">
        <v>0</v>
      </c>
      <c r="Y46" s="44">
        <v>0</v>
      </c>
      <c r="Z46" s="44">
        <v>0</v>
      </c>
      <c r="AA46" s="44">
        <v>0</v>
      </c>
      <c r="AB46" s="28">
        <f>SUM(X46:AA46)</f>
        <v>0</v>
      </c>
      <c r="AD46" s="30" t="s">
        <v>25</v>
      </c>
      <c r="AE46" s="44">
        <v>0</v>
      </c>
      <c r="AF46" s="44">
        <v>0</v>
      </c>
      <c r="AG46" s="44">
        <v>0</v>
      </c>
      <c r="AH46" s="44">
        <v>0</v>
      </c>
      <c r="AI46" s="28">
        <f>SUM(AE46:AH46)</f>
        <v>0</v>
      </c>
      <c r="AK46" s="30" t="s">
        <v>25</v>
      </c>
      <c r="AL46" s="44">
        <v>0</v>
      </c>
      <c r="AM46" s="44">
        <v>0</v>
      </c>
      <c r="AN46" s="44">
        <v>0</v>
      </c>
      <c r="AO46" s="44">
        <v>0</v>
      </c>
      <c r="AP46" s="28">
        <f>SUM(AL46:AO46)</f>
        <v>0</v>
      </c>
      <c r="AR46" s="30" t="s">
        <v>25</v>
      </c>
      <c r="AS46" s="44">
        <v>1</v>
      </c>
      <c r="AT46" s="44">
        <v>0</v>
      </c>
      <c r="AU46" s="44">
        <v>0</v>
      </c>
      <c r="AV46" s="44">
        <v>0</v>
      </c>
      <c r="AW46" s="28">
        <f>SUM(AS46:AV46)</f>
        <v>1</v>
      </c>
      <c r="AY46" s="30" t="s">
        <v>25</v>
      </c>
      <c r="AZ46" s="44">
        <v>64</v>
      </c>
      <c r="BA46" s="44">
        <v>0</v>
      </c>
      <c r="BB46" s="44">
        <v>0</v>
      </c>
      <c r="BC46" s="44">
        <v>5</v>
      </c>
      <c r="BD46" s="28">
        <f>SUM(AZ46:BC46)</f>
        <v>69</v>
      </c>
      <c r="BF46" s="30" t="s">
        <v>25</v>
      </c>
      <c r="BG46" s="44">
        <v>5</v>
      </c>
      <c r="BH46" s="44">
        <v>0</v>
      </c>
      <c r="BI46" s="44">
        <v>0</v>
      </c>
      <c r="BJ46" s="44">
        <v>0</v>
      </c>
      <c r="BK46" s="28">
        <f>SUM(BG46:BJ46)</f>
        <v>5</v>
      </c>
      <c r="BM46" s="30" t="s">
        <v>25</v>
      </c>
      <c r="BN46" s="44">
        <v>0</v>
      </c>
      <c r="BO46" s="44">
        <v>0</v>
      </c>
      <c r="BP46" s="44">
        <v>0</v>
      </c>
      <c r="BQ46" s="44"/>
      <c r="BR46" s="28">
        <f>SUM(BN46:BQ46)</f>
        <v>0</v>
      </c>
      <c r="BT46" s="30" t="s">
        <v>25</v>
      </c>
      <c r="BU46" s="44">
        <v>12</v>
      </c>
      <c r="BV46" s="44">
        <v>0</v>
      </c>
      <c r="BW46" s="44">
        <v>0</v>
      </c>
      <c r="BX46" s="44">
        <v>37</v>
      </c>
      <c r="BY46" s="28">
        <f>SUM(BU46:BX46)</f>
        <v>49</v>
      </c>
      <c r="CA46" s="30" t="s">
        <v>25</v>
      </c>
      <c r="CB46" s="44">
        <v>0</v>
      </c>
      <c r="CC46" s="44">
        <v>0</v>
      </c>
      <c r="CD46" s="44">
        <v>0</v>
      </c>
      <c r="CE46" s="44">
        <v>0</v>
      </c>
      <c r="CF46" s="28">
        <f>SUM(CB46:CE46)</f>
        <v>0</v>
      </c>
      <c r="CI46" s="30" t="s">
        <v>25</v>
      </c>
      <c r="CJ46" s="44">
        <v>0</v>
      </c>
      <c r="CK46" s="44">
        <v>1</v>
      </c>
      <c r="CL46" s="44">
        <v>0</v>
      </c>
      <c r="CM46" s="44">
        <v>9</v>
      </c>
      <c r="CN46" s="28">
        <f>SUM(CJ46:CM46)</f>
        <v>10</v>
      </c>
      <c r="CP46" s="30" t="s">
        <v>25</v>
      </c>
      <c r="CQ46" s="44"/>
      <c r="CR46" s="44">
        <v>0</v>
      </c>
      <c r="CS46" s="44"/>
      <c r="CT46" s="44"/>
      <c r="CU46" s="28">
        <f>SUM(CQ46:CT46)</f>
        <v>0</v>
      </c>
      <c r="CW46" s="30" t="s">
        <v>25</v>
      </c>
      <c r="CX46" s="44"/>
      <c r="CY46" s="44">
        <v>0</v>
      </c>
      <c r="CZ46" s="44"/>
      <c r="DA46" s="44"/>
      <c r="DB46" s="28">
        <f>SUM(CX46:DA46)</f>
        <v>0</v>
      </c>
      <c r="DD46" s="30" t="s">
        <v>25</v>
      </c>
      <c r="DE46" s="44"/>
      <c r="DF46" s="44">
        <v>0</v>
      </c>
      <c r="DG46" s="44"/>
      <c r="DH46" s="44"/>
      <c r="DI46" s="28">
        <f>SUM(DE46:DH46)</f>
        <v>0</v>
      </c>
      <c r="DL46" s="30" t="s">
        <v>25</v>
      </c>
      <c r="DM46" s="44">
        <f t="shared" ref="DM46:DQ52" si="24">C46+J46+Q46+X46+AE46+AL46+AS46+AZ46+BG46+BN46+BU46+CB46+CJ46+CQ46+CX46+DE46</f>
        <v>90</v>
      </c>
      <c r="DN46" s="44">
        <f t="shared" si="24"/>
        <v>1</v>
      </c>
      <c r="DO46" s="44">
        <f t="shared" si="24"/>
        <v>0</v>
      </c>
      <c r="DP46" s="44">
        <f t="shared" si="24"/>
        <v>52</v>
      </c>
      <c r="DQ46" s="44">
        <f t="shared" si="24"/>
        <v>143</v>
      </c>
      <c r="DR46" s="94">
        <v>94</v>
      </c>
      <c r="DS46" s="114"/>
    </row>
    <row r="47" spans="1:123" s="30" customFormat="1" ht="14.25" customHeight="1" x14ac:dyDescent="0.35">
      <c r="A47" s="29">
        <v>78</v>
      </c>
      <c r="B47" s="30" t="s">
        <v>34</v>
      </c>
      <c r="C47" s="44">
        <v>0</v>
      </c>
      <c r="D47" s="44">
        <v>0</v>
      </c>
      <c r="E47" s="44">
        <v>0</v>
      </c>
      <c r="F47" s="44">
        <v>0</v>
      </c>
      <c r="G47" s="28">
        <f t="shared" ref="G47:G52" si="25">SUM(C47:F47)</f>
        <v>0</v>
      </c>
      <c r="I47" s="30" t="s">
        <v>34</v>
      </c>
      <c r="J47" s="44">
        <v>3</v>
      </c>
      <c r="K47" s="44">
        <v>1</v>
      </c>
      <c r="L47" s="44">
        <v>0</v>
      </c>
      <c r="M47" s="44">
        <v>1</v>
      </c>
      <c r="N47" s="28">
        <f t="shared" ref="N47:N52" si="26">SUM(J47:M47)</f>
        <v>5</v>
      </c>
      <c r="P47" s="30" t="s">
        <v>34</v>
      </c>
      <c r="Q47" s="44">
        <v>0</v>
      </c>
      <c r="R47" s="44">
        <v>0</v>
      </c>
      <c r="S47" s="44">
        <v>0</v>
      </c>
      <c r="T47" s="44">
        <v>0</v>
      </c>
      <c r="U47" s="28">
        <f t="shared" ref="U47:U52" si="27">SUM(Q47:T47)</f>
        <v>0</v>
      </c>
      <c r="W47" s="30" t="s">
        <v>34</v>
      </c>
      <c r="X47" s="44">
        <v>0</v>
      </c>
      <c r="Y47" s="44">
        <v>0</v>
      </c>
      <c r="Z47" s="44">
        <v>0</v>
      </c>
      <c r="AA47" s="44">
        <v>0</v>
      </c>
      <c r="AB47" s="28">
        <f t="shared" ref="AB47:AB52" si="28">SUM(X47:AA47)</f>
        <v>0</v>
      </c>
      <c r="AD47" s="30" t="s">
        <v>34</v>
      </c>
      <c r="AE47" s="44">
        <v>0</v>
      </c>
      <c r="AF47" s="44">
        <v>0</v>
      </c>
      <c r="AG47" s="44">
        <v>0</v>
      </c>
      <c r="AH47" s="44">
        <v>0</v>
      </c>
      <c r="AI47" s="28">
        <f t="shared" ref="AI47:AI52" si="29">SUM(AE47:AH47)</f>
        <v>0</v>
      </c>
      <c r="AK47" s="30" t="s">
        <v>34</v>
      </c>
      <c r="AL47" s="44">
        <v>0</v>
      </c>
      <c r="AM47" s="44">
        <v>0</v>
      </c>
      <c r="AN47" s="44">
        <v>0</v>
      </c>
      <c r="AO47" s="44">
        <v>1</v>
      </c>
      <c r="AP47" s="28">
        <f t="shared" ref="AP47:AP52" si="30">SUM(AL47:AO47)</f>
        <v>1</v>
      </c>
      <c r="AR47" s="30" t="s">
        <v>34</v>
      </c>
      <c r="AS47" s="44">
        <v>0</v>
      </c>
      <c r="AT47" s="44">
        <v>0</v>
      </c>
      <c r="AU47" s="44">
        <v>0</v>
      </c>
      <c r="AV47" s="44">
        <v>0</v>
      </c>
      <c r="AW47" s="28">
        <f t="shared" ref="AW47:AW52" si="31">SUM(AS47:AV47)</f>
        <v>0</v>
      </c>
      <c r="AY47" s="30" t="s">
        <v>34</v>
      </c>
      <c r="AZ47" s="44">
        <v>44</v>
      </c>
      <c r="BA47" s="44">
        <v>12</v>
      </c>
      <c r="BB47" s="44">
        <v>4</v>
      </c>
      <c r="BC47" s="44">
        <v>2</v>
      </c>
      <c r="BD47" s="28">
        <f t="shared" ref="BD47:BD52" si="32">SUM(AZ47:BC47)</f>
        <v>62</v>
      </c>
      <c r="BF47" s="30" t="s">
        <v>34</v>
      </c>
      <c r="BG47" s="44">
        <v>2</v>
      </c>
      <c r="BH47" s="44">
        <v>1</v>
      </c>
      <c r="BI47" s="44">
        <v>0</v>
      </c>
      <c r="BJ47" s="44">
        <v>0</v>
      </c>
      <c r="BK47" s="28">
        <f t="shared" ref="BK47:BK52" si="33">SUM(BG47:BJ47)</f>
        <v>3</v>
      </c>
      <c r="BM47" s="30" t="s">
        <v>34</v>
      </c>
      <c r="BN47" s="44">
        <v>0</v>
      </c>
      <c r="BO47" s="44">
        <v>0</v>
      </c>
      <c r="BP47" s="44">
        <v>0</v>
      </c>
      <c r="BQ47" s="44"/>
      <c r="BR47" s="28">
        <f t="shared" ref="BR47:BR52" si="34">SUM(BN47:BQ47)</f>
        <v>0</v>
      </c>
      <c r="BT47" s="30" t="s">
        <v>34</v>
      </c>
      <c r="BU47" s="44">
        <v>2</v>
      </c>
      <c r="BV47" s="44">
        <v>1</v>
      </c>
      <c r="BW47" s="44">
        <v>1</v>
      </c>
      <c r="BX47" s="44">
        <v>17</v>
      </c>
      <c r="BY47" s="28">
        <f t="shared" ref="BY47:BY52" si="35">SUM(BU47:BX47)</f>
        <v>21</v>
      </c>
      <c r="CA47" s="30" t="s">
        <v>34</v>
      </c>
      <c r="CB47" s="44">
        <v>0</v>
      </c>
      <c r="CC47" s="44">
        <v>0</v>
      </c>
      <c r="CD47" s="44">
        <v>0</v>
      </c>
      <c r="CE47" s="44">
        <v>0</v>
      </c>
      <c r="CF47" s="28">
        <f t="shared" ref="CF47:CF52" si="36">SUM(CB47:CE47)</f>
        <v>0</v>
      </c>
      <c r="CI47" s="30" t="s">
        <v>34</v>
      </c>
      <c r="CJ47" s="44">
        <v>0</v>
      </c>
      <c r="CK47" s="44">
        <v>0</v>
      </c>
      <c r="CL47" s="44">
        <v>0</v>
      </c>
      <c r="CM47" s="44">
        <v>2</v>
      </c>
      <c r="CN47" s="28">
        <f t="shared" ref="CN47:CN52" si="37">SUM(CJ47:CM47)</f>
        <v>2</v>
      </c>
      <c r="CP47" s="30" t="s">
        <v>34</v>
      </c>
      <c r="CQ47" s="44"/>
      <c r="CR47" s="44">
        <v>0</v>
      </c>
      <c r="CS47" s="44"/>
      <c r="CT47" s="44"/>
      <c r="CU47" s="28">
        <f t="shared" ref="CU47:CU52" si="38">SUM(CQ47:CT47)</f>
        <v>0</v>
      </c>
      <c r="CW47" s="30" t="s">
        <v>34</v>
      </c>
      <c r="CX47" s="44"/>
      <c r="CY47" s="44">
        <v>0</v>
      </c>
      <c r="CZ47" s="44"/>
      <c r="DA47" s="44"/>
      <c r="DB47" s="28">
        <f t="shared" ref="DB47:DB52" si="39">SUM(CX47:DA47)</f>
        <v>0</v>
      </c>
      <c r="DD47" s="30" t="s">
        <v>34</v>
      </c>
      <c r="DE47" s="44"/>
      <c r="DF47" s="44">
        <v>0</v>
      </c>
      <c r="DG47" s="44"/>
      <c r="DH47" s="44"/>
      <c r="DI47" s="28">
        <f t="shared" ref="DI47:DI52" si="40">SUM(DE47:DH47)</f>
        <v>0</v>
      </c>
      <c r="DL47" s="30" t="s">
        <v>34</v>
      </c>
      <c r="DM47" s="44">
        <f t="shared" si="24"/>
        <v>51</v>
      </c>
      <c r="DN47" s="44">
        <f t="shared" si="24"/>
        <v>15</v>
      </c>
      <c r="DO47" s="44">
        <f t="shared" si="24"/>
        <v>5</v>
      </c>
      <c r="DP47" s="44">
        <f t="shared" si="24"/>
        <v>23</v>
      </c>
      <c r="DQ47" s="44">
        <f t="shared" si="24"/>
        <v>94</v>
      </c>
      <c r="DR47" s="94">
        <v>71</v>
      </c>
      <c r="DS47" s="114"/>
    </row>
    <row r="48" spans="1:123" s="30" customFormat="1" ht="12.75" customHeight="1" x14ac:dyDescent="0.35">
      <c r="A48" s="29">
        <v>89</v>
      </c>
      <c r="B48" s="30" t="s">
        <v>43</v>
      </c>
      <c r="C48" s="44">
        <v>0</v>
      </c>
      <c r="D48" s="44">
        <v>0</v>
      </c>
      <c r="E48" s="44">
        <v>0</v>
      </c>
      <c r="F48" s="44">
        <v>0</v>
      </c>
      <c r="G48" s="28">
        <f t="shared" si="25"/>
        <v>0</v>
      </c>
      <c r="I48" s="30" t="s">
        <v>43</v>
      </c>
      <c r="J48" s="44">
        <v>0</v>
      </c>
      <c r="K48" s="44">
        <v>0</v>
      </c>
      <c r="L48" s="44">
        <v>0</v>
      </c>
      <c r="M48" s="44">
        <v>0</v>
      </c>
      <c r="N48" s="28">
        <f t="shared" si="26"/>
        <v>0</v>
      </c>
      <c r="P48" s="30" t="s">
        <v>43</v>
      </c>
      <c r="Q48" s="44">
        <v>0</v>
      </c>
      <c r="R48" s="44">
        <v>0</v>
      </c>
      <c r="S48" s="44">
        <v>0</v>
      </c>
      <c r="T48" s="44">
        <v>0</v>
      </c>
      <c r="U48" s="28">
        <f t="shared" si="27"/>
        <v>0</v>
      </c>
      <c r="W48" s="30" t="s">
        <v>43</v>
      </c>
      <c r="X48" s="44">
        <v>0</v>
      </c>
      <c r="Y48" s="44">
        <v>0</v>
      </c>
      <c r="Z48" s="44">
        <v>0</v>
      </c>
      <c r="AA48" s="44">
        <v>0</v>
      </c>
      <c r="AB48" s="28">
        <f t="shared" si="28"/>
        <v>0</v>
      </c>
      <c r="AD48" s="30" t="s">
        <v>43</v>
      </c>
      <c r="AE48" s="44">
        <v>0</v>
      </c>
      <c r="AF48" s="44">
        <v>0</v>
      </c>
      <c r="AG48" s="44">
        <v>0</v>
      </c>
      <c r="AH48" s="44">
        <v>0</v>
      </c>
      <c r="AI48" s="28">
        <f t="shared" si="29"/>
        <v>0</v>
      </c>
      <c r="AK48" s="30" t="s">
        <v>43</v>
      </c>
      <c r="AL48" s="44">
        <v>0</v>
      </c>
      <c r="AM48" s="44">
        <v>0</v>
      </c>
      <c r="AN48" s="44">
        <v>1</v>
      </c>
      <c r="AO48" s="44">
        <v>1</v>
      </c>
      <c r="AP48" s="28">
        <f t="shared" si="30"/>
        <v>2</v>
      </c>
      <c r="AR48" s="30" t="s">
        <v>43</v>
      </c>
      <c r="AS48" s="44">
        <v>0</v>
      </c>
      <c r="AT48" s="44">
        <v>0</v>
      </c>
      <c r="AU48" s="44">
        <v>0</v>
      </c>
      <c r="AV48" s="44">
        <v>0</v>
      </c>
      <c r="AW48" s="28">
        <f t="shared" si="31"/>
        <v>0</v>
      </c>
      <c r="AY48" s="30" t="s">
        <v>43</v>
      </c>
      <c r="AZ48" s="44">
        <v>20</v>
      </c>
      <c r="BA48" s="44">
        <v>1</v>
      </c>
      <c r="BB48" s="44">
        <v>0</v>
      </c>
      <c r="BC48" s="44">
        <v>2</v>
      </c>
      <c r="BD48" s="28">
        <f t="shared" si="32"/>
        <v>23</v>
      </c>
      <c r="BF48" s="30" t="s">
        <v>43</v>
      </c>
      <c r="BG48" s="44">
        <v>2</v>
      </c>
      <c r="BH48" s="44">
        <v>0</v>
      </c>
      <c r="BI48" s="44">
        <v>0</v>
      </c>
      <c r="BJ48" s="44">
        <v>0</v>
      </c>
      <c r="BK48" s="28">
        <f t="shared" si="33"/>
        <v>2</v>
      </c>
      <c r="BM48" s="30" t="s">
        <v>43</v>
      </c>
      <c r="BN48" s="44">
        <v>0</v>
      </c>
      <c r="BO48" s="44">
        <v>0</v>
      </c>
      <c r="BP48" s="44">
        <v>0</v>
      </c>
      <c r="BQ48" s="44"/>
      <c r="BR48" s="28">
        <f t="shared" si="34"/>
        <v>0</v>
      </c>
      <c r="BT48" s="30" t="s">
        <v>43</v>
      </c>
      <c r="BU48" s="44">
        <v>5</v>
      </c>
      <c r="BV48" s="44">
        <v>5</v>
      </c>
      <c r="BW48" s="44">
        <v>0</v>
      </c>
      <c r="BX48" s="44">
        <v>32</v>
      </c>
      <c r="BY48" s="28">
        <f t="shared" si="35"/>
        <v>42</v>
      </c>
      <c r="CA48" s="30" t="s">
        <v>43</v>
      </c>
      <c r="CB48" s="44">
        <v>0</v>
      </c>
      <c r="CC48" s="44">
        <v>0</v>
      </c>
      <c r="CD48" s="44">
        <v>0</v>
      </c>
      <c r="CE48" s="44">
        <v>0</v>
      </c>
      <c r="CF48" s="28">
        <f t="shared" si="36"/>
        <v>0</v>
      </c>
      <c r="CI48" s="30" t="s">
        <v>43</v>
      </c>
      <c r="CJ48" s="44">
        <v>0</v>
      </c>
      <c r="CK48" s="44">
        <v>0</v>
      </c>
      <c r="CL48" s="44">
        <v>0</v>
      </c>
      <c r="CM48" s="44">
        <v>2</v>
      </c>
      <c r="CN48" s="28">
        <f t="shared" si="37"/>
        <v>2</v>
      </c>
      <c r="CP48" s="30" t="s">
        <v>43</v>
      </c>
      <c r="CQ48" s="44"/>
      <c r="CR48" s="44">
        <v>0</v>
      </c>
      <c r="CS48" s="44"/>
      <c r="CT48" s="44"/>
      <c r="CU48" s="28">
        <f t="shared" si="38"/>
        <v>0</v>
      </c>
      <c r="CW48" s="30" t="s">
        <v>43</v>
      </c>
      <c r="CX48" s="44"/>
      <c r="CY48" s="44">
        <v>0</v>
      </c>
      <c r="CZ48" s="44"/>
      <c r="DA48" s="44"/>
      <c r="DB48" s="28">
        <f t="shared" si="39"/>
        <v>0</v>
      </c>
      <c r="DD48" s="30" t="s">
        <v>43</v>
      </c>
      <c r="DE48" s="44"/>
      <c r="DF48" s="44">
        <v>0</v>
      </c>
      <c r="DG48" s="44"/>
      <c r="DH48" s="44"/>
      <c r="DI48" s="28">
        <f t="shared" si="40"/>
        <v>0</v>
      </c>
      <c r="DL48" s="30" t="s">
        <v>43</v>
      </c>
      <c r="DM48" s="44">
        <f t="shared" si="24"/>
        <v>27</v>
      </c>
      <c r="DN48" s="44">
        <f t="shared" si="24"/>
        <v>6</v>
      </c>
      <c r="DO48" s="44">
        <f t="shared" si="24"/>
        <v>1</v>
      </c>
      <c r="DP48" s="44">
        <f t="shared" si="24"/>
        <v>37</v>
      </c>
      <c r="DQ48" s="44">
        <f t="shared" si="24"/>
        <v>71</v>
      </c>
      <c r="DR48" s="94">
        <v>57</v>
      </c>
      <c r="DS48" s="114"/>
    </row>
    <row r="49" spans="1:123" s="30" customFormat="1" ht="12.75" customHeight="1" x14ac:dyDescent="0.35">
      <c r="A49" s="29">
        <v>93</v>
      </c>
      <c r="B49" s="30" t="s">
        <v>61</v>
      </c>
      <c r="C49" s="44">
        <v>0</v>
      </c>
      <c r="D49" s="44">
        <v>0</v>
      </c>
      <c r="E49" s="44">
        <v>0</v>
      </c>
      <c r="F49" s="44">
        <v>0</v>
      </c>
      <c r="G49" s="28">
        <f t="shared" si="25"/>
        <v>0</v>
      </c>
      <c r="I49" s="30" t="s">
        <v>61</v>
      </c>
      <c r="J49" s="44">
        <v>1</v>
      </c>
      <c r="K49" s="44">
        <v>0</v>
      </c>
      <c r="L49" s="44">
        <v>0</v>
      </c>
      <c r="M49" s="44">
        <v>0</v>
      </c>
      <c r="N49" s="28">
        <f t="shared" si="26"/>
        <v>1</v>
      </c>
      <c r="P49" s="30" t="s">
        <v>61</v>
      </c>
      <c r="Q49" s="44">
        <v>0</v>
      </c>
      <c r="R49" s="44">
        <v>0</v>
      </c>
      <c r="S49" s="44">
        <v>0</v>
      </c>
      <c r="T49" s="44">
        <v>0</v>
      </c>
      <c r="U49" s="28">
        <f t="shared" si="27"/>
        <v>0</v>
      </c>
      <c r="W49" s="30" t="s">
        <v>61</v>
      </c>
      <c r="X49" s="44">
        <v>0</v>
      </c>
      <c r="Y49" s="44">
        <v>0</v>
      </c>
      <c r="Z49" s="44">
        <v>0</v>
      </c>
      <c r="AA49" s="44">
        <v>0</v>
      </c>
      <c r="AB49" s="28">
        <f t="shared" si="28"/>
        <v>0</v>
      </c>
      <c r="AD49" s="30" t="s">
        <v>61</v>
      </c>
      <c r="AE49" s="44">
        <v>0</v>
      </c>
      <c r="AF49" s="44">
        <v>0</v>
      </c>
      <c r="AG49" s="44">
        <v>0</v>
      </c>
      <c r="AH49" s="44">
        <v>0</v>
      </c>
      <c r="AI49" s="28">
        <f t="shared" si="29"/>
        <v>0</v>
      </c>
      <c r="AK49" s="30" t="s">
        <v>61</v>
      </c>
      <c r="AL49" s="44">
        <v>0</v>
      </c>
      <c r="AM49" s="44">
        <v>0</v>
      </c>
      <c r="AN49" s="44">
        <v>0</v>
      </c>
      <c r="AO49" s="44">
        <v>1</v>
      </c>
      <c r="AP49" s="28">
        <f t="shared" si="30"/>
        <v>1</v>
      </c>
      <c r="AR49" s="30" t="s">
        <v>61</v>
      </c>
      <c r="AS49" s="44">
        <v>1</v>
      </c>
      <c r="AT49" s="44">
        <v>0</v>
      </c>
      <c r="AU49" s="44">
        <v>0</v>
      </c>
      <c r="AV49" s="44">
        <v>2</v>
      </c>
      <c r="AW49" s="28">
        <f t="shared" si="31"/>
        <v>3</v>
      </c>
      <c r="AY49" s="30" t="s">
        <v>61</v>
      </c>
      <c r="AZ49" s="44">
        <v>30</v>
      </c>
      <c r="BA49" s="44">
        <v>5</v>
      </c>
      <c r="BB49" s="44">
        <v>0</v>
      </c>
      <c r="BC49" s="44">
        <v>1</v>
      </c>
      <c r="BD49" s="28">
        <f t="shared" si="32"/>
        <v>36</v>
      </c>
      <c r="BF49" s="30" t="s">
        <v>61</v>
      </c>
      <c r="BG49" s="44">
        <v>0</v>
      </c>
      <c r="BH49" s="44">
        <v>0</v>
      </c>
      <c r="BI49" s="44">
        <v>0</v>
      </c>
      <c r="BJ49" s="44">
        <v>0</v>
      </c>
      <c r="BK49" s="28">
        <f t="shared" si="33"/>
        <v>0</v>
      </c>
      <c r="BM49" s="30" t="s">
        <v>61</v>
      </c>
      <c r="BN49" s="44">
        <v>0</v>
      </c>
      <c r="BO49" s="44">
        <v>0</v>
      </c>
      <c r="BP49" s="44">
        <v>0</v>
      </c>
      <c r="BQ49" s="44"/>
      <c r="BR49" s="28">
        <f t="shared" si="34"/>
        <v>0</v>
      </c>
      <c r="BT49" s="30" t="s">
        <v>61</v>
      </c>
      <c r="BU49" s="44">
        <v>1</v>
      </c>
      <c r="BV49" s="44">
        <v>0</v>
      </c>
      <c r="BW49" s="44">
        <v>0</v>
      </c>
      <c r="BX49" s="44">
        <v>10</v>
      </c>
      <c r="BY49" s="28">
        <f t="shared" si="35"/>
        <v>11</v>
      </c>
      <c r="CA49" s="30" t="s">
        <v>61</v>
      </c>
      <c r="CB49" s="44">
        <v>0</v>
      </c>
      <c r="CC49" s="44">
        <v>0</v>
      </c>
      <c r="CD49" s="44">
        <v>0</v>
      </c>
      <c r="CE49" s="44">
        <v>0</v>
      </c>
      <c r="CF49" s="28">
        <f t="shared" si="36"/>
        <v>0</v>
      </c>
      <c r="CI49" s="30" t="s">
        <v>61</v>
      </c>
      <c r="CJ49" s="44">
        <v>0</v>
      </c>
      <c r="CK49" s="44">
        <v>0</v>
      </c>
      <c r="CL49" s="44">
        <v>0</v>
      </c>
      <c r="CM49" s="44">
        <v>5</v>
      </c>
      <c r="CN49" s="28">
        <f t="shared" si="37"/>
        <v>5</v>
      </c>
      <c r="CP49" s="30" t="s">
        <v>61</v>
      </c>
      <c r="CQ49" s="44"/>
      <c r="CR49" s="44">
        <v>0</v>
      </c>
      <c r="CS49" s="44"/>
      <c r="CT49" s="44"/>
      <c r="CU49" s="28">
        <f t="shared" si="38"/>
        <v>0</v>
      </c>
      <c r="CW49" s="30" t="s">
        <v>61</v>
      </c>
      <c r="CX49" s="44"/>
      <c r="CY49" s="44">
        <v>0</v>
      </c>
      <c r="CZ49" s="44"/>
      <c r="DA49" s="44"/>
      <c r="DB49" s="28">
        <f t="shared" si="39"/>
        <v>0</v>
      </c>
      <c r="DD49" s="30" t="s">
        <v>61</v>
      </c>
      <c r="DE49" s="44"/>
      <c r="DF49" s="44">
        <v>0</v>
      </c>
      <c r="DG49" s="44"/>
      <c r="DH49" s="44"/>
      <c r="DI49" s="28">
        <f t="shared" si="40"/>
        <v>0</v>
      </c>
      <c r="DL49" s="30" t="s">
        <v>61</v>
      </c>
      <c r="DM49" s="44">
        <f t="shared" si="24"/>
        <v>33</v>
      </c>
      <c r="DN49" s="44">
        <f t="shared" si="24"/>
        <v>5</v>
      </c>
      <c r="DO49" s="44">
        <f t="shared" si="24"/>
        <v>0</v>
      </c>
      <c r="DP49" s="44">
        <f t="shared" si="24"/>
        <v>19</v>
      </c>
      <c r="DQ49" s="44">
        <f t="shared" si="24"/>
        <v>57</v>
      </c>
      <c r="DR49" s="94">
        <v>112</v>
      </c>
      <c r="DS49" s="114"/>
    </row>
    <row r="50" spans="1:123" s="30" customFormat="1" ht="12.75" customHeight="1" x14ac:dyDescent="0.35">
      <c r="A50" s="29">
        <v>95</v>
      </c>
      <c r="B50" s="30" t="s">
        <v>48</v>
      </c>
      <c r="C50" s="44">
        <v>1</v>
      </c>
      <c r="D50" s="44">
        <v>0</v>
      </c>
      <c r="E50" s="44">
        <v>0</v>
      </c>
      <c r="F50" s="44">
        <v>0</v>
      </c>
      <c r="G50" s="28">
        <f t="shared" si="25"/>
        <v>1</v>
      </c>
      <c r="I50" s="30" t="s">
        <v>48</v>
      </c>
      <c r="J50" s="44">
        <v>0</v>
      </c>
      <c r="K50" s="44">
        <v>0</v>
      </c>
      <c r="L50" s="44">
        <v>0</v>
      </c>
      <c r="M50" s="44">
        <v>0</v>
      </c>
      <c r="N50" s="28">
        <f t="shared" si="26"/>
        <v>0</v>
      </c>
      <c r="P50" s="30" t="s">
        <v>48</v>
      </c>
      <c r="Q50" s="44">
        <v>0</v>
      </c>
      <c r="R50" s="44">
        <v>0</v>
      </c>
      <c r="S50" s="44">
        <v>0</v>
      </c>
      <c r="T50" s="44">
        <v>0</v>
      </c>
      <c r="U50" s="28">
        <f t="shared" si="27"/>
        <v>0</v>
      </c>
      <c r="W50" s="30" t="s">
        <v>48</v>
      </c>
      <c r="X50" s="44">
        <v>0</v>
      </c>
      <c r="Y50" s="44">
        <v>0</v>
      </c>
      <c r="Z50" s="44">
        <v>0</v>
      </c>
      <c r="AA50" s="44">
        <v>0</v>
      </c>
      <c r="AB50" s="28">
        <f t="shared" si="28"/>
        <v>0</v>
      </c>
      <c r="AD50" s="30" t="s">
        <v>48</v>
      </c>
      <c r="AE50" s="44">
        <v>0</v>
      </c>
      <c r="AF50" s="44">
        <v>0</v>
      </c>
      <c r="AG50" s="44">
        <v>0</v>
      </c>
      <c r="AH50" s="44">
        <v>2</v>
      </c>
      <c r="AI50" s="28">
        <f t="shared" si="29"/>
        <v>2</v>
      </c>
      <c r="AK50" s="30" t="s">
        <v>48</v>
      </c>
      <c r="AL50" s="44">
        <v>0</v>
      </c>
      <c r="AM50" s="44">
        <v>0</v>
      </c>
      <c r="AN50" s="44">
        <v>0</v>
      </c>
      <c r="AO50" s="44">
        <v>2</v>
      </c>
      <c r="AP50" s="28">
        <f t="shared" si="30"/>
        <v>2</v>
      </c>
      <c r="AR50" s="30" t="s">
        <v>48</v>
      </c>
      <c r="AS50" s="44">
        <v>0</v>
      </c>
      <c r="AT50" s="44">
        <v>0</v>
      </c>
      <c r="AU50" s="44">
        <v>0</v>
      </c>
      <c r="AV50" s="44">
        <v>0</v>
      </c>
      <c r="AW50" s="28">
        <f t="shared" si="31"/>
        <v>0</v>
      </c>
      <c r="AY50" s="30" t="s">
        <v>48</v>
      </c>
      <c r="AZ50" s="44">
        <v>40</v>
      </c>
      <c r="BA50" s="44">
        <v>0</v>
      </c>
      <c r="BB50" s="44">
        <v>0</v>
      </c>
      <c r="BC50" s="44">
        <v>5</v>
      </c>
      <c r="BD50" s="28">
        <f t="shared" si="32"/>
        <v>45</v>
      </c>
      <c r="BF50" s="30" t="s">
        <v>48</v>
      </c>
      <c r="BG50" s="44">
        <v>0</v>
      </c>
      <c r="BH50" s="44">
        <v>0</v>
      </c>
      <c r="BI50" s="44">
        <v>0</v>
      </c>
      <c r="BJ50" s="44">
        <v>0</v>
      </c>
      <c r="BK50" s="28">
        <f t="shared" si="33"/>
        <v>0</v>
      </c>
      <c r="BM50" s="30" t="s">
        <v>48</v>
      </c>
      <c r="BN50" s="44">
        <v>0</v>
      </c>
      <c r="BO50" s="44">
        <v>0</v>
      </c>
      <c r="BP50" s="44">
        <v>0</v>
      </c>
      <c r="BQ50" s="44"/>
      <c r="BR50" s="28">
        <f t="shared" si="34"/>
        <v>0</v>
      </c>
      <c r="BT50" s="30" t="s">
        <v>48</v>
      </c>
      <c r="BU50" s="44">
        <v>14</v>
      </c>
      <c r="BV50" s="44">
        <v>0</v>
      </c>
      <c r="BW50" s="44">
        <v>0</v>
      </c>
      <c r="BX50" s="44">
        <v>1</v>
      </c>
      <c r="BY50" s="28">
        <f t="shared" si="35"/>
        <v>15</v>
      </c>
      <c r="CA50" s="30" t="s">
        <v>48</v>
      </c>
      <c r="CB50" s="44">
        <v>0</v>
      </c>
      <c r="CC50" s="44">
        <v>0</v>
      </c>
      <c r="CD50" s="44">
        <v>0</v>
      </c>
      <c r="CE50" s="44">
        <v>0</v>
      </c>
      <c r="CF50" s="28">
        <f t="shared" si="36"/>
        <v>0</v>
      </c>
      <c r="CI50" s="30" t="s">
        <v>48</v>
      </c>
      <c r="CJ50" s="44">
        <v>16</v>
      </c>
      <c r="CK50" s="44">
        <v>0</v>
      </c>
      <c r="CL50" s="44">
        <v>1</v>
      </c>
      <c r="CM50" s="44">
        <v>30</v>
      </c>
      <c r="CN50" s="28">
        <f t="shared" si="37"/>
        <v>47</v>
      </c>
      <c r="CP50" s="30" t="s">
        <v>48</v>
      </c>
      <c r="CQ50" s="44"/>
      <c r="CR50" s="44">
        <v>0</v>
      </c>
      <c r="CS50" s="44"/>
      <c r="CT50" s="44"/>
      <c r="CU50" s="28">
        <f t="shared" si="38"/>
        <v>0</v>
      </c>
      <c r="CW50" s="30" t="s">
        <v>48</v>
      </c>
      <c r="CX50" s="44"/>
      <c r="CY50" s="44">
        <v>0</v>
      </c>
      <c r="CZ50" s="44"/>
      <c r="DA50" s="44"/>
      <c r="DB50" s="28">
        <f t="shared" si="39"/>
        <v>0</v>
      </c>
      <c r="DD50" s="30" t="s">
        <v>48</v>
      </c>
      <c r="DE50" s="44"/>
      <c r="DF50" s="44">
        <v>0</v>
      </c>
      <c r="DG50" s="44"/>
      <c r="DH50" s="44"/>
      <c r="DI50" s="28">
        <f t="shared" si="40"/>
        <v>0</v>
      </c>
      <c r="DL50" s="30" t="s">
        <v>48</v>
      </c>
      <c r="DM50" s="44">
        <f t="shared" si="24"/>
        <v>71</v>
      </c>
      <c r="DN50" s="44">
        <f t="shared" si="24"/>
        <v>0</v>
      </c>
      <c r="DO50" s="44">
        <f t="shared" si="24"/>
        <v>1</v>
      </c>
      <c r="DP50" s="44">
        <f t="shared" si="24"/>
        <v>40</v>
      </c>
      <c r="DQ50" s="44">
        <f t="shared" si="24"/>
        <v>112</v>
      </c>
      <c r="DR50" s="94">
        <v>112</v>
      </c>
      <c r="DS50" s="114"/>
    </row>
    <row r="51" spans="1:123" s="30" customFormat="1" ht="12.75" customHeight="1" x14ac:dyDescent="0.35">
      <c r="A51" s="29">
        <v>97</v>
      </c>
      <c r="B51" s="30" t="s">
        <v>50</v>
      </c>
      <c r="C51" s="44">
        <v>1</v>
      </c>
      <c r="D51" s="44">
        <v>1</v>
      </c>
      <c r="E51" s="44">
        <v>0</v>
      </c>
      <c r="F51" s="44">
        <v>1</v>
      </c>
      <c r="G51" s="28">
        <f t="shared" si="25"/>
        <v>3</v>
      </c>
      <c r="I51" s="30" t="s">
        <v>50</v>
      </c>
      <c r="J51" s="44">
        <v>3</v>
      </c>
      <c r="K51" s="44">
        <v>1</v>
      </c>
      <c r="L51" s="44">
        <v>0</v>
      </c>
      <c r="M51" s="44">
        <v>2</v>
      </c>
      <c r="N51" s="28">
        <f t="shared" si="26"/>
        <v>6</v>
      </c>
      <c r="P51" s="30" t="s">
        <v>50</v>
      </c>
      <c r="Q51" s="44">
        <v>0</v>
      </c>
      <c r="R51" s="44">
        <v>0</v>
      </c>
      <c r="S51" s="44">
        <v>0</v>
      </c>
      <c r="T51" s="44">
        <v>0</v>
      </c>
      <c r="U51" s="28">
        <f t="shared" si="27"/>
        <v>0</v>
      </c>
      <c r="W51" s="30" t="s">
        <v>50</v>
      </c>
      <c r="X51" s="44">
        <v>0</v>
      </c>
      <c r="Y51" s="44">
        <v>0</v>
      </c>
      <c r="Z51" s="44">
        <v>0</v>
      </c>
      <c r="AA51" s="44">
        <v>0</v>
      </c>
      <c r="AB51" s="28">
        <f t="shared" si="28"/>
        <v>0</v>
      </c>
      <c r="AD51" s="30" t="s">
        <v>50</v>
      </c>
      <c r="AE51" s="44">
        <v>0</v>
      </c>
      <c r="AF51" s="44">
        <v>0</v>
      </c>
      <c r="AG51" s="44">
        <v>0</v>
      </c>
      <c r="AH51" s="44">
        <v>0</v>
      </c>
      <c r="AI51" s="28">
        <f t="shared" si="29"/>
        <v>0</v>
      </c>
      <c r="AK51" s="30" t="s">
        <v>50</v>
      </c>
      <c r="AL51" s="44">
        <v>0</v>
      </c>
      <c r="AM51" s="44">
        <v>0</v>
      </c>
      <c r="AN51" s="44">
        <v>0</v>
      </c>
      <c r="AO51" s="44">
        <v>3</v>
      </c>
      <c r="AP51" s="28">
        <f t="shared" si="30"/>
        <v>3</v>
      </c>
      <c r="AR51" s="30" t="s">
        <v>50</v>
      </c>
      <c r="AS51" s="44">
        <v>2</v>
      </c>
      <c r="AT51" s="44">
        <v>0</v>
      </c>
      <c r="AU51" s="44">
        <v>0</v>
      </c>
      <c r="AV51" s="44">
        <v>2</v>
      </c>
      <c r="AW51" s="28">
        <f t="shared" si="31"/>
        <v>4</v>
      </c>
      <c r="AY51" s="30" t="s">
        <v>50</v>
      </c>
      <c r="AZ51" s="44">
        <v>52</v>
      </c>
      <c r="BA51" s="44">
        <v>2</v>
      </c>
      <c r="BB51" s="44">
        <v>1</v>
      </c>
      <c r="BC51" s="44">
        <v>2</v>
      </c>
      <c r="BD51" s="28">
        <f t="shared" si="32"/>
        <v>57</v>
      </c>
      <c r="BF51" s="30" t="s">
        <v>50</v>
      </c>
      <c r="BG51" s="44">
        <v>0</v>
      </c>
      <c r="BH51" s="44">
        <v>0</v>
      </c>
      <c r="BI51" s="44">
        <v>0</v>
      </c>
      <c r="BJ51" s="44">
        <v>0</v>
      </c>
      <c r="BK51" s="28">
        <f t="shared" si="33"/>
        <v>0</v>
      </c>
      <c r="BM51" s="30" t="s">
        <v>50</v>
      </c>
      <c r="BN51" s="44">
        <v>0</v>
      </c>
      <c r="BO51" s="44">
        <v>0</v>
      </c>
      <c r="BP51" s="44">
        <v>0</v>
      </c>
      <c r="BQ51" s="44"/>
      <c r="BR51" s="28">
        <f t="shared" si="34"/>
        <v>0</v>
      </c>
      <c r="BT51" s="30" t="s">
        <v>50</v>
      </c>
      <c r="BU51" s="44">
        <v>0</v>
      </c>
      <c r="BV51" s="44">
        <v>1</v>
      </c>
      <c r="BW51" s="44">
        <v>1</v>
      </c>
      <c r="BX51" s="44">
        <v>2</v>
      </c>
      <c r="BY51" s="28">
        <f t="shared" si="35"/>
        <v>4</v>
      </c>
      <c r="CA51" s="30" t="s">
        <v>50</v>
      </c>
      <c r="CB51" s="44">
        <v>0</v>
      </c>
      <c r="CC51" s="44">
        <v>0</v>
      </c>
      <c r="CD51" s="44">
        <v>0</v>
      </c>
      <c r="CE51" s="44">
        <v>0</v>
      </c>
      <c r="CF51" s="28">
        <f t="shared" si="36"/>
        <v>0</v>
      </c>
      <c r="CI51" s="30" t="s">
        <v>50</v>
      </c>
      <c r="CJ51" s="44">
        <v>2</v>
      </c>
      <c r="CK51" s="44">
        <v>9</v>
      </c>
      <c r="CL51" s="44">
        <v>0</v>
      </c>
      <c r="CM51" s="44">
        <v>24</v>
      </c>
      <c r="CN51" s="28">
        <f t="shared" si="37"/>
        <v>35</v>
      </c>
      <c r="CP51" s="30" t="s">
        <v>50</v>
      </c>
      <c r="CQ51" s="44"/>
      <c r="CR51" s="44">
        <v>0</v>
      </c>
      <c r="CS51" s="44"/>
      <c r="CT51" s="44"/>
      <c r="CU51" s="28">
        <f t="shared" si="38"/>
        <v>0</v>
      </c>
      <c r="CW51" s="30" t="s">
        <v>50</v>
      </c>
      <c r="CX51" s="44"/>
      <c r="CY51" s="44">
        <v>0</v>
      </c>
      <c r="CZ51" s="44"/>
      <c r="DA51" s="44"/>
      <c r="DB51" s="28">
        <f t="shared" si="39"/>
        <v>0</v>
      </c>
      <c r="DD51" s="30" t="s">
        <v>50</v>
      </c>
      <c r="DE51" s="44"/>
      <c r="DF51" s="44">
        <v>0</v>
      </c>
      <c r="DG51" s="44"/>
      <c r="DH51" s="44"/>
      <c r="DI51" s="28">
        <f t="shared" si="40"/>
        <v>0</v>
      </c>
      <c r="DL51" s="30" t="s">
        <v>50</v>
      </c>
      <c r="DM51" s="44">
        <f t="shared" si="24"/>
        <v>60</v>
      </c>
      <c r="DN51" s="44">
        <f t="shared" si="24"/>
        <v>14</v>
      </c>
      <c r="DO51" s="44">
        <f t="shared" si="24"/>
        <v>2</v>
      </c>
      <c r="DP51" s="44">
        <f t="shared" si="24"/>
        <v>36</v>
      </c>
      <c r="DQ51" s="44">
        <f t="shared" si="24"/>
        <v>112</v>
      </c>
      <c r="DR51" s="94">
        <v>334</v>
      </c>
      <c r="DS51" s="114"/>
    </row>
    <row r="52" spans="1:123" s="34" customFormat="1" ht="12.75" customHeight="1" x14ac:dyDescent="0.35">
      <c r="A52" s="29">
        <v>77</v>
      </c>
      <c r="B52" s="33" t="s">
        <v>24</v>
      </c>
      <c r="C52" s="44">
        <v>3</v>
      </c>
      <c r="D52" s="44">
        <v>0</v>
      </c>
      <c r="E52" s="44">
        <v>1</v>
      </c>
      <c r="F52" s="44">
        <v>2</v>
      </c>
      <c r="G52" s="28">
        <f t="shared" si="25"/>
        <v>6</v>
      </c>
      <c r="I52" s="33" t="s">
        <v>24</v>
      </c>
      <c r="J52" s="44">
        <v>8</v>
      </c>
      <c r="K52" s="44">
        <v>0</v>
      </c>
      <c r="L52" s="44">
        <v>0</v>
      </c>
      <c r="M52" s="44">
        <v>3</v>
      </c>
      <c r="N52" s="28">
        <f t="shared" si="26"/>
        <v>11</v>
      </c>
      <c r="P52" s="33" t="s">
        <v>24</v>
      </c>
      <c r="Q52" s="44">
        <v>0</v>
      </c>
      <c r="R52" s="44">
        <v>0</v>
      </c>
      <c r="S52" s="44">
        <v>0</v>
      </c>
      <c r="T52" s="44">
        <v>0</v>
      </c>
      <c r="U52" s="28">
        <f t="shared" si="27"/>
        <v>0</v>
      </c>
      <c r="W52" s="33" t="s">
        <v>24</v>
      </c>
      <c r="X52" s="44">
        <v>0</v>
      </c>
      <c r="Y52" s="44">
        <v>0</v>
      </c>
      <c r="Z52" s="44">
        <v>0</v>
      </c>
      <c r="AA52" s="44">
        <v>0</v>
      </c>
      <c r="AB52" s="28">
        <f t="shared" si="28"/>
        <v>0</v>
      </c>
      <c r="AD52" s="33" t="s">
        <v>24</v>
      </c>
      <c r="AE52" s="44">
        <v>0</v>
      </c>
      <c r="AF52" s="44">
        <v>0</v>
      </c>
      <c r="AG52" s="44">
        <v>0</v>
      </c>
      <c r="AH52" s="44">
        <v>4</v>
      </c>
      <c r="AI52" s="28">
        <f t="shared" si="29"/>
        <v>4</v>
      </c>
      <c r="AK52" s="33" t="s">
        <v>24</v>
      </c>
      <c r="AL52" s="44">
        <v>0</v>
      </c>
      <c r="AM52" s="44">
        <v>0</v>
      </c>
      <c r="AN52" s="44">
        <v>0</v>
      </c>
      <c r="AO52" s="44">
        <v>0</v>
      </c>
      <c r="AP52" s="28">
        <f t="shared" si="30"/>
        <v>0</v>
      </c>
      <c r="AR52" s="33" t="s">
        <v>24</v>
      </c>
      <c r="AS52" s="44">
        <v>0</v>
      </c>
      <c r="AT52" s="44">
        <v>0</v>
      </c>
      <c r="AU52" s="44">
        <v>0</v>
      </c>
      <c r="AV52" s="44" t="s">
        <v>144</v>
      </c>
      <c r="AW52" s="28">
        <f t="shared" si="31"/>
        <v>0</v>
      </c>
      <c r="AY52" s="33" t="s">
        <v>24</v>
      </c>
      <c r="AZ52" s="44">
        <v>184</v>
      </c>
      <c r="BA52" s="44">
        <v>0</v>
      </c>
      <c r="BB52" s="44">
        <v>4</v>
      </c>
      <c r="BC52" s="44">
        <v>15</v>
      </c>
      <c r="BD52" s="28">
        <f t="shared" si="32"/>
        <v>203</v>
      </c>
      <c r="BF52" s="33" t="s">
        <v>24</v>
      </c>
      <c r="BG52" s="44">
        <v>26</v>
      </c>
      <c r="BH52" s="44">
        <v>0</v>
      </c>
      <c r="BI52" s="44">
        <v>0</v>
      </c>
      <c r="BJ52" s="44">
        <v>0</v>
      </c>
      <c r="BK52" s="28">
        <f t="shared" si="33"/>
        <v>26</v>
      </c>
      <c r="BM52" s="33" t="s">
        <v>24</v>
      </c>
      <c r="BN52" s="44">
        <v>1</v>
      </c>
      <c r="BO52" s="44">
        <v>0</v>
      </c>
      <c r="BP52" s="44">
        <v>1</v>
      </c>
      <c r="BQ52" s="44"/>
      <c r="BR52" s="28">
        <f t="shared" si="34"/>
        <v>2</v>
      </c>
      <c r="BT52" s="33" t="s">
        <v>24</v>
      </c>
      <c r="BU52" s="44">
        <v>7</v>
      </c>
      <c r="BV52" s="44">
        <v>0</v>
      </c>
      <c r="BW52" s="44">
        <v>2</v>
      </c>
      <c r="BX52" s="44">
        <v>13</v>
      </c>
      <c r="BY52" s="28">
        <f t="shared" si="35"/>
        <v>22</v>
      </c>
      <c r="CA52" s="33" t="s">
        <v>24</v>
      </c>
      <c r="CB52" s="44">
        <v>4</v>
      </c>
      <c r="CC52" s="44">
        <v>0</v>
      </c>
      <c r="CD52" s="44">
        <v>0</v>
      </c>
      <c r="CE52" s="44">
        <v>0</v>
      </c>
      <c r="CF52" s="28">
        <f t="shared" si="36"/>
        <v>4</v>
      </c>
      <c r="CI52" s="33" t="s">
        <v>24</v>
      </c>
      <c r="CJ52" s="44">
        <v>28</v>
      </c>
      <c r="CK52" s="44">
        <v>0</v>
      </c>
      <c r="CL52" s="44">
        <v>3</v>
      </c>
      <c r="CM52" s="44">
        <v>25</v>
      </c>
      <c r="CN52" s="28">
        <f t="shared" si="37"/>
        <v>56</v>
      </c>
      <c r="CP52" s="33" t="s">
        <v>24</v>
      </c>
      <c r="CQ52" s="44"/>
      <c r="CR52" s="44">
        <v>0</v>
      </c>
      <c r="CS52" s="44"/>
      <c r="CT52" s="44"/>
      <c r="CU52" s="28">
        <f t="shared" si="38"/>
        <v>0</v>
      </c>
      <c r="CW52" s="33" t="s">
        <v>24</v>
      </c>
      <c r="CX52" s="44"/>
      <c r="CY52" s="44">
        <v>0</v>
      </c>
      <c r="CZ52" s="44"/>
      <c r="DA52" s="44"/>
      <c r="DB52" s="28">
        <f t="shared" si="39"/>
        <v>0</v>
      </c>
      <c r="DD52" s="33" t="s">
        <v>24</v>
      </c>
      <c r="DE52" s="44"/>
      <c r="DF52" s="44">
        <v>0</v>
      </c>
      <c r="DG52" s="44"/>
      <c r="DH52" s="44"/>
      <c r="DI52" s="28">
        <f t="shared" si="40"/>
        <v>0</v>
      </c>
      <c r="DL52" s="33" t="s">
        <v>24</v>
      </c>
      <c r="DM52" s="44">
        <f t="shared" si="24"/>
        <v>261</v>
      </c>
      <c r="DN52" s="44">
        <f t="shared" si="24"/>
        <v>0</v>
      </c>
      <c r="DO52" s="44">
        <f t="shared" si="24"/>
        <v>11</v>
      </c>
      <c r="DP52" s="44" t="e">
        <f>F52+M52+T52+AA52+AH52+AO52+AV52+BC52+BJ52+BQ52+BX52+CE52+CM52+CT52+DA52+DH52</f>
        <v>#VALUE!</v>
      </c>
      <c r="DQ52" s="44">
        <f t="shared" si="24"/>
        <v>334</v>
      </c>
      <c r="DR52" s="94">
        <v>0</v>
      </c>
      <c r="DS52" s="114"/>
    </row>
    <row r="53" spans="1:123" s="30" customFormat="1" ht="10.5" customHeight="1" x14ac:dyDescent="0.35">
      <c r="A53" s="29"/>
      <c r="C53" s="35"/>
      <c r="D53" s="35"/>
      <c r="E53" s="35"/>
      <c r="F53" s="35"/>
      <c r="G53" s="35"/>
      <c r="J53" s="35"/>
      <c r="K53" s="35"/>
      <c r="L53" s="35"/>
      <c r="M53" s="35"/>
      <c r="N53" s="35"/>
      <c r="Q53" s="35"/>
      <c r="R53" s="35"/>
      <c r="S53" s="35"/>
      <c r="T53" s="35"/>
      <c r="U53" s="35"/>
      <c r="X53" s="35"/>
      <c r="Y53" s="35"/>
      <c r="Z53" s="35"/>
      <c r="AA53" s="35"/>
      <c r="AB53" s="35"/>
      <c r="AE53" s="35"/>
      <c r="AF53" s="35"/>
      <c r="AG53" s="35"/>
      <c r="AH53" s="35"/>
      <c r="AI53" s="35"/>
      <c r="AL53" s="35"/>
      <c r="AM53" s="35"/>
      <c r="AN53" s="35"/>
      <c r="AO53" s="35"/>
      <c r="AP53" s="35"/>
      <c r="AS53" s="35"/>
      <c r="AT53" s="35"/>
      <c r="AU53" s="35"/>
      <c r="AV53" s="35"/>
      <c r="AW53" s="35"/>
      <c r="AZ53" s="35"/>
      <c r="BA53" s="35"/>
      <c r="BB53" s="35"/>
      <c r="BC53" s="35"/>
      <c r="BD53" s="35"/>
      <c r="BG53" s="35"/>
      <c r="BH53" s="35"/>
      <c r="BI53" s="35"/>
      <c r="BJ53" s="35"/>
      <c r="BK53" s="35"/>
      <c r="BN53" s="35"/>
      <c r="BO53" s="35"/>
      <c r="BP53" s="35"/>
      <c r="BQ53" s="35"/>
      <c r="BR53" s="35"/>
      <c r="BU53" s="35"/>
      <c r="BV53" s="35"/>
      <c r="BW53" s="35"/>
      <c r="BX53" s="35"/>
      <c r="BY53" s="35"/>
      <c r="CB53" s="35"/>
      <c r="CC53" s="35"/>
      <c r="CD53" s="35"/>
      <c r="CE53" s="35"/>
      <c r="CF53" s="35"/>
      <c r="CJ53" s="35"/>
      <c r="CK53" s="35"/>
      <c r="CL53" s="35"/>
      <c r="CM53" s="35"/>
      <c r="CN53" s="35"/>
      <c r="CQ53" s="35"/>
      <c r="CR53" s="35"/>
      <c r="CS53" s="35"/>
      <c r="CT53" s="35"/>
      <c r="CU53" s="35"/>
      <c r="CX53" s="35"/>
      <c r="CY53" s="35"/>
      <c r="CZ53" s="35"/>
      <c r="DA53" s="35"/>
      <c r="DB53" s="35"/>
      <c r="DE53" s="35"/>
      <c r="DF53" s="35"/>
      <c r="DG53" s="35"/>
      <c r="DH53" s="35"/>
      <c r="DI53" s="35"/>
      <c r="DM53" s="35"/>
      <c r="DN53" s="35"/>
      <c r="DO53" s="35"/>
      <c r="DP53" s="35"/>
      <c r="DQ53" s="35"/>
    </row>
    <row r="54" spans="1:123" s="30" customFormat="1" ht="13.5" customHeight="1" x14ac:dyDescent="0.35">
      <c r="A54" s="29"/>
      <c r="H54" s="36"/>
      <c r="AC54" s="36"/>
    </row>
    <row r="55" spans="1:123" s="30" customFormat="1" ht="13.5" customHeight="1" x14ac:dyDescent="0.35">
      <c r="A55" s="29"/>
      <c r="H55" s="36"/>
      <c r="AC55" s="36"/>
    </row>
    <row r="56" spans="1:123" s="30" customFormat="1" x14ac:dyDescent="0.35">
      <c r="A56" s="29"/>
      <c r="B56" s="37"/>
      <c r="D56" s="94"/>
      <c r="H56" s="36"/>
      <c r="I56" s="37"/>
      <c r="P56" s="37"/>
      <c r="W56" s="37"/>
      <c r="AC56" s="36"/>
      <c r="AD56" s="37"/>
      <c r="AK56" s="37"/>
      <c r="AR56" s="37"/>
      <c r="AY56" s="37"/>
      <c r="BF56" s="37"/>
      <c r="BM56" s="37"/>
      <c r="BT56" s="37"/>
      <c r="CA56" s="37"/>
      <c r="CI56" s="37"/>
      <c r="CP56" s="37"/>
      <c r="CW56" s="37"/>
      <c r="DD56" s="37"/>
      <c r="DL56" s="37"/>
    </row>
    <row r="57" spans="1:123" x14ac:dyDescent="0.35">
      <c r="A57" s="29"/>
      <c r="F57" s="38"/>
      <c r="G57" s="38"/>
      <c r="M57" s="38"/>
      <c r="N57" s="38"/>
      <c r="T57" s="38"/>
      <c r="U57" s="38"/>
      <c r="AA57" s="38"/>
      <c r="AB57" s="38"/>
      <c r="AH57" s="38"/>
      <c r="AI57" s="38"/>
      <c r="AO57" s="38"/>
      <c r="AP57" s="38"/>
      <c r="AV57" s="38"/>
      <c r="AW57" s="38"/>
      <c r="BC57" s="38"/>
      <c r="BD57" s="38"/>
      <c r="BJ57" s="38"/>
      <c r="BK57" s="38"/>
      <c r="BQ57" s="38"/>
      <c r="BR57" s="38"/>
      <c r="BX57" s="38"/>
      <c r="BY57" s="38"/>
      <c r="CE57" s="38"/>
      <c r="CF57" s="38"/>
      <c r="CM57" s="38"/>
      <c r="CN57" s="38"/>
      <c r="CT57" s="38"/>
      <c r="CU57" s="38"/>
      <c r="DA57" s="38"/>
      <c r="DB57" s="38"/>
      <c r="DH57" s="38"/>
      <c r="DI57" s="38"/>
      <c r="DP57" s="38"/>
      <c r="DQ57" s="38"/>
    </row>
    <row r="58" spans="1:123" x14ac:dyDescent="0.35">
      <c r="A58" s="29"/>
    </row>
    <row r="59" spans="1:123" x14ac:dyDescent="0.35">
      <c r="A59" s="29"/>
    </row>
    <row r="60" spans="1:123" x14ac:dyDescent="0.35">
      <c r="A60" s="29"/>
      <c r="E60" s="39"/>
      <c r="L60" s="39"/>
      <c r="S60" s="39"/>
      <c r="Z60" s="39"/>
      <c r="AG60" s="39"/>
      <c r="AN60" s="39"/>
      <c r="AU60" s="39"/>
      <c r="BB60" s="39"/>
      <c r="BI60" s="39"/>
      <c r="BP60" s="39"/>
      <c r="BW60" s="39"/>
      <c r="CD60" s="39"/>
      <c r="CL60" s="39"/>
      <c r="CS60" s="39"/>
      <c r="CZ60" s="39"/>
      <c r="DG60" s="39"/>
      <c r="DO60" s="39"/>
    </row>
  </sheetData>
  <mergeCells count="17">
    <mergeCell ref="CI1:CN1"/>
    <mergeCell ref="CP1:CU1"/>
    <mergeCell ref="CW1:DB1"/>
    <mergeCell ref="DD1:DI1"/>
    <mergeCell ref="DL1:DQ1"/>
    <mergeCell ref="CA1:CF1"/>
    <mergeCell ref="B1:G1"/>
    <mergeCell ref="I1:N1"/>
    <mergeCell ref="P1:U1"/>
    <mergeCell ref="W1:AB1"/>
    <mergeCell ref="AD1:AI1"/>
    <mergeCell ref="AK1:AP1"/>
    <mergeCell ref="AR1:AW1"/>
    <mergeCell ref="AY1:BD1"/>
    <mergeCell ref="BF1:BK1"/>
    <mergeCell ref="BM1:BR1"/>
    <mergeCell ref="BT1:BY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Q65"/>
  <sheetViews>
    <sheetView workbookViewId="0">
      <selection activeCell="C8" sqref="C8:G8"/>
    </sheetView>
  </sheetViews>
  <sheetFormatPr defaultRowHeight="12.5" x14ac:dyDescent="0.35"/>
  <cols>
    <col min="1" max="1" width="9.1796875" style="96"/>
    <col min="2" max="2" width="45" style="96" customWidth="1"/>
    <col min="3" max="3" width="11.54296875" style="96" customWidth="1"/>
    <col min="4" max="4" width="15.453125" style="96" customWidth="1"/>
    <col min="5" max="5" width="13.26953125" style="96" customWidth="1"/>
    <col min="6" max="6" width="14.54296875" style="96" customWidth="1"/>
    <col min="7" max="7" width="17.81640625" style="96" customWidth="1"/>
    <col min="8" max="8" width="10.26953125" style="96" customWidth="1"/>
    <col min="9" max="9" width="9.1796875" style="96"/>
    <col min="10" max="10" width="5.1796875" style="96" customWidth="1"/>
    <col min="11" max="14" width="9.1796875" style="96"/>
    <col min="15" max="15" width="1.453125" style="96" customWidth="1"/>
    <col min="16" max="257" width="9.1796875" style="96"/>
    <col min="258" max="258" width="45" style="96" customWidth="1"/>
    <col min="259" max="259" width="11.54296875" style="96" customWidth="1"/>
    <col min="260" max="260" width="15.453125" style="96" customWidth="1"/>
    <col min="261" max="261" width="13.26953125" style="96" customWidth="1"/>
    <col min="262" max="262" width="14.54296875" style="96" customWidth="1"/>
    <col min="263" max="263" width="17.81640625" style="96" customWidth="1"/>
    <col min="264" max="264" width="10.26953125" style="96" customWidth="1"/>
    <col min="265" max="265" width="9.1796875" style="96"/>
    <col min="266" max="266" width="5.1796875" style="96" customWidth="1"/>
    <col min="267" max="270" width="9.1796875" style="96"/>
    <col min="271" max="271" width="1.453125" style="96" customWidth="1"/>
    <col min="272" max="513" width="9.1796875" style="96"/>
    <col min="514" max="514" width="45" style="96" customWidth="1"/>
    <col min="515" max="515" width="11.54296875" style="96" customWidth="1"/>
    <col min="516" max="516" width="15.453125" style="96" customWidth="1"/>
    <col min="517" max="517" width="13.26953125" style="96" customWidth="1"/>
    <col min="518" max="518" width="14.54296875" style="96" customWidth="1"/>
    <col min="519" max="519" width="17.81640625" style="96" customWidth="1"/>
    <col min="520" max="520" width="10.26953125" style="96" customWidth="1"/>
    <col min="521" max="521" width="9.1796875" style="96"/>
    <col min="522" max="522" width="5.1796875" style="96" customWidth="1"/>
    <col min="523" max="526" width="9.1796875" style="96"/>
    <col min="527" max="527" width="1.453125" style="96" customWidth="1"/>
    <col min="528" max="769" width="9.1796875" style="96"/>
    <col min="770" max="770" width="45" style="96" customWidth="1"/>
    <col min="771" max="771" width="11.54296875" style="96" customWidth="1"/>
    <col min="772" max="772" width="15.453125" style="96" customWidth="1"/>
    <col min="773" max="773" width="13.26953125" style="96" customWidth="1"/>
    <col min="774" max="774" width="14.54296875" style="96" customWidth="1"/>
    <col min="775" max="775" width="17.81640625" style="96" customWidth="1"/>
    <col min="776" max="776" width="10.26953125" style="96" customWidth="1"/>
    <col min="777" max="777" width="9.1796875" style="96"/>
    <col min="778" max="778" width="5.1796875" style="96" customWidth="1"/>
    <col min="779" max="782" width="9.1796875" style="96"/>
    <col min="783" max="783" width="1.453125" style="96" customWidth="1"/>
    <col min="784" max="1025" width="9.1796875" style="96"/>
    <col min="1026" max="1026" width="45" style="96" customWidth="1"/>
    <col min="1027" max="1027" width="11.54296875" style="96" customWidth="1"/>
    <col min="1028" max="1028" width="15.453125" style="96" customWidth="1"/>
    <col min="1029" max="1029" width="13.26953125" style="96" customWidth="1"/>
    <col min="1030" max="1030" width="14.54296875" style="96" customWidth="1"/>
    <col min="1031" max="1031" width="17.81640625" style="96" customWidth="1"/>
    <col min="1032" max="1032" width="10.26953125" style="96" customWidth="1"/>
    <col min="1033" max="1033" width="9.1796875" style="96"/>
    <col min="1034" max="1034" width="5.1796875" style="96" customWidth="1"/>
    <col min="1035" max="1038" width="9.1796875" style="96"/>
    <col min="1039" max="1039" width="1.453125" style="96" customWidth="1"/>
    <col min="1040" max="1281" width="9.1796875" style="96"/>
    <col min="1282" max="1282" width="45" style="96" customWidth="1"/>
    <col min="1283" max="1283" width="11.54296875" style="96" customWidth="1"/>
    <col min="1284" max="1284" width="15.453125" style="96" customWidth="1"/>
    <col min="1285" max="1285" width="13.26953125" style="96" customWidth="1"/>
    <col min="1286" max="1286" width="14.54296875" style="96" customWidth="1"/>
    <col min="1287" max="1287" width="17.81640625" style="96" customWidth="1"/>
    <col min="1288" max="1288" width="10.26953125" style="96" customWidth="1"/>
    <col min="1289" max="1289" width="9.1796875" style="96"/>
    <col min="1290" max="1290" width="5.1796875" style="96" customWidth="1"/>
    <col min="1291" max="1294" width="9.1796875" style="96"/>
    <col min="1295" max="1295" width="1.453125" style="96" customWidth="1"/>
    <col min="1296" max="1537" width="9.1796875" style="96"/>
    <col min="1538" max="1538" width="45" style="96" customWidth="1"/>
    <col min="1539" max="1539" width="11.54296875" style="96" customWidth="1"/>
    <col min="1540" max="1540" width="15.453125" style="96" customWidth="1"/>
    <col min="1541" max="1541" width="13.26953125" style="96" customWidth="1"/>
    <col min="1542" max="1542" width="14.54296875" style="96" customWidth="1"/>
    <col min="1543" max="1543" width="17.81640625" style="96" customWidth="1"/>
    <col min="1544" max="1544" width="10.26953125" style="96" customWidth="1"/>
    <col min="1545" max="1545" width="9.1796875" style="96"/>
    <col min="1546" max="1546" width="5.1796875" style="96" customWidth="1"/>
    <col min="1547" max="1550" width="9.1796875" style="96"/>
    <col min="1551" max="1551" width="1.453125" style="96" customWidth="1"/>
    <col min="1552" max="1793" width="9.1796875" style="96"/>
    <col min="1794" max="1794" width="45" style="96" customWidth="1"/>
    <col min="1795" max="1795" width="11.54296875" style="96" customWidth="1"/>
    <col min="1796" max="1796" width="15.453125" style="96" customWidth="1"/>
    <col min="1797" max="1797" width="13.26953125" style="96" customWidth="1"/>
    <col min="1798" max="1798" width="14.54296875" style="96" customWidth="1"/>
    <col min="1799" max="1799" width="17.81640625" style="96" customWidth="1"/>
    <col min="1800" max="1800" width="10.26953125" style="96" customWidth="1"/>
    <col min="1801" max="1801" width="9.1796875" style="96"/>
    <col min="1802" max="1802" width="5.1796875" style="96" customWidth="1"/>
    <col min="1803" max="1806" width="9.1796875" style="96"/>
    <col min="1807" max="1807" width="1.453125" style="96" customWidth="1"/>
    <col min="1808" max="2049" width="9.1796875" style="96"/>
    <col min="2050" max="2050" width="45" style="96" customWidth="1"/>
    <col min="2051" max="2051" width="11.54296875" style="96" customWidth="1"/>
    <col min="2052" max="2052" width="15.453125" style="96" customWidth="1"/>
    <col min="2053" max="2053" width="13.26953125" style="96" customWidth="1"/>
    <col min="2054" max="2054" width="14.54296875" style="96" customWidth="1"/>
    <col min="2055" max="2055" width="17.81640625" style="96" customWidth="1"/>
    <col min="2056" max="2056" width="10.26953125" style="96" customWidth="1"/>
    <col min="2057" max="2057" width="9.1796875" style="96"/>
    <col min="2058" max="2058" width="5.1796875" style="96" customWidth="1"/>
    <col min="2059" max="2062" width="9.1796875" style="96"/>
    <col min="2063" max="2063" width="1.453125" style="96" customWidth="1"/>
    <col min="2064" max="2305" width="9.1796875" style="96"/>
    <col min="2306" max="2306" width="45" style="96" customWidth="1"/>
    <col min="2307" max="2307" width="11.54296875" style="96" customWidth="1"/>
    <col min="2308" max="2308" width="15.453125" style="96" customWidth="1"/>
    <col min="2309" max="2309" width="13.26953125" style="96" customWidth="1"/>
    <col min="2310" max="2310" width="14.54296875" style="96" customWidth="1"/>
    <col min="2311" max="2311" width="17.81640625" style="96" customWidth="1"/>
    <col min="2312" max="2312" width="10.26953125" style="96" customWidth="1"/>
    <col min="2313" max="2313" width="9.1796875" style="96"/>
    <col min="2314" max="2314" width="5.1796875" style="96" customWidth="1"/>
    <col min="2315" max="2318" width="9.1796875" style="96"/>
    <col min="2319" max="2319" width="1.453125" style="96" customWidth="1"/>
    <col min="2320" max="2561" width="9.1796875" style="96"/>
    <col min="2562" max="2562" width="45" style="96" customWidth="1"/>
    <col min="2563" max="2563" width="11.54296875" style="96" customWidth="1"/>
    <col min="2564" max="2564" width="15.453125" style="96" customWidth="1"/>
    <col min="2565" max="2565" width="13.26953125" style="96" customWidth="1"/>
    <col min="2566" max="2566" width="14.54296875" style="96" customWidth="1"/>
    <col min="2567" max="2567" width="17.81640625" style="96" customWidth="1"/>
    <col min="2568" max="2568" width="10.26953125" style="96" customWidth="1"/>
    <col min="2569" max="2569" width="9.1796875" style="96"/>
    <col min="2570" max="2570" width="5.1796875" style="96" customWidth="1"/>
    <col min="2571" max="2574" width="9.1796875" style="96"/>
    <col min="2575" max="2575" width="1.453125" style="96" customWidth="1"/>
    <col min="2576" max="2817" width="9.1796875" style="96"/>
    <col min="2818" max="2818" width="45" style="96" customWidth="1"/>
    <col min="2819" max="2819" width="11.54296875" style="96" customWidth="1"/>
    <col min="2820" max="2820" width="15.453125" style="96" customWidth="1"/>
    <col min="2821" max="2821" width="13.26953125" style="96" customWidth="1"/>
    <col min="2822" max="2822" width="14.54296875" style="96" customWidth="1"/>
    <col min="2823" max="2823" width="17.81640625" style="96" customWidth="1"/>
    <col min="2824" max="2824" width="10.26953125" style="96" customWidth="1"/>
    <col min="2825" max="2825" width="9.1796875" style="96"/>
    <col min="2826" max="2826" width="5.1796875" style="96" customWidth="1"/>
    <col min="2827" max="2830" width="9.1796875" style="96"/>
    <col min="2831" max="2831" width="1.453125" style="96" customWidth="1"/>
    <col min="2832" max="3073" width="9.1796875" style="96"/>
    <col min="3074" max="3074" width="45" style="96" customWidth="1"/>
    <col min="3075" max="3075" width="11.54296875" style="96" customWidth="1"/>
    <col min="3076" max="3076" width="15.453125" style="96" customWidth="1"/>
    <col min="3077" max="3077" width="13.26953125" style="96" customWidth="1"/>
    <col min="3078" max="3078" width="14.54296875" style="96" customWidth="1"/>
    <col min="3079" max="3079" width="17.81640625" style="96" customWidth="1"/>
    <col min="3080" max="3080" width="10.26953125" style="96" customWidth="1"/>
    <col min="3081" max="3081" width="9.1796875" style="96"/>
    <col min="3082" max="3082" width="5.1796875" style="96" customWidth="1"/>
    <col min="3083" max="3086" width="9.1796875" style="96"/>
    <col min="3087" max="3087" width="1.453125" style="96" customWidth="1"/>
    <col min="3088" max="3329" width="9.1796875" style="96"/>
    <col min="3330" max="3330" width="45" style="96" customWidth="1"/>
    <col min="3331" max="3331" width="11.54296875" style="96" customWidth="1"/>
    <col min="3332" max="3332" width="15.453125" style="96" customWidth="1"/>
    <col min="3333" max="3333" width="13.26953125" style="96" customWidth="1"/>
    <col min="3334" max="3334" width="14.54296875" style="96" customWidth="1"/>
    <col min="3335" max="3335" width="17.81640625" style="96" customWidth="1"/>
    <col min="3336" max="3336" width="10.26953125" style="96" customWidth="1"/>
    <col min="3337" max="3337" width="9.1796875" style="96"/>
    <col min="3338" max="3338" width="5.1796875" style="96" customWidth="1"/>
    <col min="3339" max="3342" width="9.1796875" style="96"/>
    <col min="3343" max="3343" width="1.453125" style="96" customWidth="1"/>
    <col min="3344" max="3585" width="9.1796875" style="96"/>
    <col min="3586" max="3586" width="45" style="96" customWidth="1"/>
    <col min="3587" max="3587" width="11.54296875" style="96" customWidth="1"/>
    <col min="3588" max="3588" width="15.453125" style="96" customWidth="1"/>
    <col min="3589" max="3589" width="13.26953125" style="96" customWidth="1"/>
    <col min="3590" max="3590" width="14.54296875" style="96" customWidth="1"/>
    <col min="3591" max="3591" width="17.81640625" style="96" customWidth="1"/>
    <col min="3592" max="3592" width="10.26953125" style="96" customWidth="1"/>
    <col min="3593" max="3593" width="9.1796875" style="96"/>
    <col min="3594" max="3594" width="5.1796875" style="96" customWidth="1"/>
    <col min="3595" max="3598" width="9.1796875" style="96"/>
    <col min="3599" max="3599" width="1.453125" style="96" customWidth="1"/>
    <col min="3600" max="3841" width="9.1796875" style="96"/>
    <col min="3842" max="3842" width="45" style="96" customWidth="1"/>
    <col min="3843" max="3843" width="11.54296875" style="96" customWidth="1"/>
    <col min="3844" max="3844" width="15.453125" style="96" customWidth="1"/>
    <col min="3845" max="3845" width="13.26953125" style="96" customWidth="1"/>
    <col min="3846" max="3846" width="14.54296875" style="96" customWidth="1"/>
    <col min="3847" max="3847" width="17.81640625" style="96" customWidth="1"/>
    <col min="3848" max="3848" width="10.26953125" style="96" customWidth="1"/>
    <col min="3849" max="3849" width="9.1796875" style="96"/>
    <col min="3850" max="3850" width="5.1796875" style="96" customWidth="1"/>
    <col min="3851" max="3854" width="9.1796875" style="96"/>
    <col min="3855" max="3855" width="1.453125" style="96" customWidth="1"/>
    <col min="3856" max="4097" width="9.1796875" style="96"/>
    <col min="4098" max="4098" width="45" style="96" customWidth="1"/>
    <col min="4099" max="4099" width="11.54296875" style="96" customWidth="1"/>
    <col min="4100" max="4100" width="15.453125" style="96" customWidth="1"/>
    <col min="4101" max="4101" width="13.26953125" style="96" customWidth="1"/>
    <col min="4102" max="4102" width="14.54296875" style="96" customWidth="1"/>
    <col min="4103" max="4103" width="17.81640625" style="96" customWidth="1"/>
    <col min="4104" max="4104" width="10.26953125" style="96" customWidth="1"/>
    <col min="4105" max="4105" width="9.1796875" style="96"/>
    <col min="4106" max="4106" width="5.1796875" style="96" customWidth="1"/>
    <col min="4107" max="4110" width="9.1796875" style="96"/>
    <col min="4111" max="4111" width="1.453125" style="96" customWidth="1"/>
    <col min="4112" max="4353" width="9.1796875" style="96"/>
    <col min="4354" max="4354" width="45" style="96" customWidth="1"/>
    <col min="4355" max="4355" width="11.54296875" style="96" customWidth="1"/>
    <col min="4356" max="4356" width="15.453125" style="96" customWidth="1"/>
    <col min="4357" max="4357" width="13.26953125" style="96" customWidth="1"/>
    <col min="4358" max="4358" width="14.54296875" style="96" customWidth="1"/>
    <col min="4359" max="4359" width="17.81640625" style="96" customWidth="1"/>
    <col min="4360" max="4360" width="10.26953125" style="96" customWidth="1"/>
    <col min="4361" max="4361" width="9.1796875" style="96"/>
    <col min="4362" max="4362" width="5.1796875" style="96" customWidth="1"/>
    <col min="4363" max="4366" width="9.1796875" style="96"/>
    <col min="4367" max="4367" width="1.453125" style="96" customWidth="1"/>
    <col min="4368" max="4609" width="9.1796875" style="96"/>
    <col min="4610" max="4610" width="45" style="96" customWidth="1"/>
    <col min="4611" max="4611" width="11.54296875" style="96" customWidth="1"/>
    <col min="4612" max="4612" width="15.453125" style="96" customWidth="1"/>
    <col min="4613" max="4613" width="13.26953125" style="96" customWidth="1"/>
    <col min="4614" max="4614" width="14.54296875" style="96" customWidth="1"/>
    <col min="4615" max="4615" width="17.81640625" style="96" customWidth="1"/>
    <col min="4616" max="4616" width="10.26953125" style="96" customWidth="1"/>
    <col min="4617" max="4617" width="9.1796875" style="96"/>
    <col min="4618" max="4618" width="5.1796875" style="96" customWidth="1"/>
    <col min="4619" max="4622" width="9.1796875" style="96"/>
    <col min="4623" max="4623" width="1.453125" style="96" customWidth="1"/>
    <col min="4624" max="4865" width="9.1796875" style="96"/>
    <col min="4866" max="4866" width="45" style="96" customWidth="1"/>
    <col min="4867" max="4867" width="11.54296875" style="96" customWidth="1"/>
    <col min="4868" max="4868" width="15.453125" style="96" customWidth="1"/>
    <col min="4869" max="4869" width="13.26953125" style="96" customWidth="1"/>
    <col min="4870" max="4870" width="14.54296875" style="96" customWidth="1"/>
    <col min="4871" max="4871" width="17.81640625" style="96" customWidth="1"/>
    <col min="4872" max="4872" width="10.26953125" style="96" customWidth="1"/>
    <col min="4873" max="4873" width="9.1796875" style="96"/>
    <col min="4874" max="4874" width="5.1796875" style="96" customWidth="1"/>
    <col min="4875" max="4878" width="9.1796875" style="96"/>
    <col min="4879" max="4879" width="1.453125" style="96" customWidth="1"/>
    <col min="4880" max="5121" width="9.1796875" style="96"/>
    <col min="5122" max="5122" width="45" style="96" customWidth="1"/>
    <col min="5123" max="5123" width="11.54296875" style="96" customWidth="1"/>
    <col min="5124" max="5124" width="15.453125" style="96" customWidth="1"/>
    <col min="5125" max="5125" width="13.26953125" style="96" customWidth="1"/>
    <col min="5126" max="5126" width="14.54296875" style="96" customWidth="1"/>
    <col min="5127" max="5127" width="17.81640625" style="96" customWidth="1"/>
    <col min="5128" max="5128" width="10.26953125" style="96" customWidth="1"/>
    <col min="5129" max="5129" width="9.1796875" style="96"/>
    <col min="5130" max="5130" width="5.1796875" style="96" customWidth="1"/>
    <col min="5131" max="5134" width="9.1796875" style="96"/>
    <col min="5135" max="5135" width="1.453125" style="96" customWidth="1"/>
    <col min="5136" max="5377" width="9.1796875" style="96"/>
    <col min="5378" max="5378" width="45" style="96" customWidth="1"/>
    <col min="5379" max="5379" width="11.54296875" style="96" customWidth="1"/>
    <col min="5380" max="5380" width="15.453125" style="96" customWidth="1"/>
    <col min="5381" max="5381" width="13.26953125" style="96" customWidth="1"/>
    <col min="5382" max="5382" width="14.54296875" style="96" customWidth="1"/>
    <col min="5383" max="5383" width="17.81640625" style="96" customWidth="1"/>
    <col min="5384" max="5384" width="10.26953125" style="96" customWidth="1"/>
    <col min="5385" max="5385" width="9.1796875" style="96"/>
    <col min="5386" max="5386" width="5.1796875" style="96" customWidth="1"/>
    <col min="5387" max="5390" width="9.1796875" style="96"/>
    <col min="5391" max="5391" width="1.453125" style="96" customWidth="1"/>
    <col min="5392" max="5633" width="9.1796875" style="96"/>
    <col min="5634" max="5634" width="45" style="96" customWidth="1"/>
    <col min="5635" max="5635" width="11.54296875" style="96" customWidth="1"/>
    <col min="5636" max="5636" width="15.453125" style="96" customWidth="1"/>
    <col min="5637" max="5637" width="13.26953125" style="96" customWidth="1"/>
    <col min="5638" max="5638" width="14.54296875" style="96" customWidth="1"/>
    <col min="5639" max="5639" width="17.81640625" style="96" customWidth="1"/>
    <col min="5640" max="5640" width="10.26953125" style="96" customWidth="1"/>
    <col min="5641" max="5641" width="9.1796875" style="96"/>
    <col min="5642" max="5642" width="5.1796875" style="96" customWidth="1"/>
    <col min="5643" max="5646" width="9.1796875" style="96"/>
    <col min="5647" max="5647" width="1.453125" style="96" customWidth="1"/>
    <col min="5648" max="5889" width="9.1796875" style="96"/>
    <col min="5890" max="5890" width="45" style="96" customWidth="1"/>
    <col min="5891" max="5891" width="11.54296875" style="96" customWidth="1"/>
    <col min="5892" max="5892" width="15.453125" style="96" customWidth="1"/>
    <col min="5893" max="5893" width="13.26953125" style="96" customWidth="1"/>
    <col min="5894" max="5894" width="14.54296875" style="96" customWidth="1"/>
    <col min="5895" max="5895" width="17.81640625" style="96" customWidth="1"/>
    <col min="5896" max="5896" width="10.26953125" style="96" customWidth="1"/>
    <col min="5897" max="5897" width="9.1796875" style="96"/>
    <col min="5898" max="5898" width="5.1796875" style="96" customWidth="1"/>
    <col min="5899" max="5902" width="9.1796875" style="96"/>
    <col min="5903" max="5903" width="1.453125" style="96" customWidth="1"/>
    <col min="5904" max="6145" width="9.1796875" style="96"/>
    <col min="6146" max="6146" width="45" style="96" customWidth="1"/>
    <col min="6147" max="6147" width="11.54296875" style="96" customWidth="1"/>
    <col min="6148" max="6148" width="15.453125" style="96" customWidth="1"/>
    <col min="6149" max="6149" width="13.26953125" style="96" customWidth="1"/>
    <col min="6150" max="6150" width="14.54296875" style="96" customWidth="1"/>
    <col min="6151" max="6151" width="17.81640625" style="96" customWidth="1"/>
    <col min="6152" max="6152" width="10.26953125" style="96" customWidth="1"/>
    <col min="6153" max="6153" width="9.1796875" style="96"/>
    <col min="6154" max="6154" width="5.1796875" style="96" customWidth="1"/>
    <col min="6155" max="6158" width="9.1796875" style="96"/>
    <col min="6159" max="6159" width="1.453125" style="96" customWidth="1"/>
    <col min="6160" max="6401" width="9.1796875" style="96"/>
    <col min="6402" max="6402" width="45" style="96" customWidth="1"/>
    <col min="6403" max="6403" width="11.54296875" style="96" customWidth="1"/>
    <col min="6404" max="6404" width="15.453125" style="96" customWidth="1"/>
    <col min="6405" max="6405" width="13.26953125" style="96" customWidth="1"/>
    <col min="6406" max="6406" width="14.54296875" style="96" customWidth="1"/>
    <col min="6407" max="6407" width="17.81640625" style="96" customWidth="1"/>
    <col min="6408" max="6408" width="10.26953125" style="96" customWidth="1"/>
    <col min="6409" max="6409" width="9.1796875" style="96"/>
    <col min="6410" max="6410" width="5.1796875" style="96" customWidth="1"/>
    <col min="6411" max="6414" width="9.1796875" style="96"/>
    <col min="6415" max="6415" width="1.453125" style="96" customWidth="1"/>
    <col min="6416" max="6657" width="9.1796875" style="96"/>
    <col min="6658" max="6658" width="45" style="96" customWidth="1"/>
    <col min="6659" max="6659" width="11.54296875" style="96" customWidth="1"/>
    <col min="6660" max="6660" width="15.453125" style="96" customWidth="1"/>
    <col min="6661" max="6661" width="13.26953125" style="96" customWidth="1"/>
    <col min="6662" max="6662" width="14.54296875" style="96" customWidth="1"/>
    <col min="6663" max="6663" width="17.81640625" style="96" customWidth="1"/>
    <col min="6664" max="6664" width="10.26953125" style="96" customWidth="1"/>
    <col min="6665" max="6665" width="9.1796875" style="96"/>
    <col min="6666" max="6666" width="5.1796875" style="96" customWidth="1"/>
    <col min="6667" max="6670" width="9.1796875" style="96"/>
    <col min="6671" max="6671" width="1.453125" style="96" customWidth="1"/>
    <col min="6672" max="6913" width="9.1796875" style="96"/>
    <col min="6914" max="6914" width="45" style="96" customWidth="1"/>
    <col min="6915" max="6915" width="11.54296875" style="96" customWidth="1"/>
    <col min="6916" max="6916" width="15.453125" style="96" customWidth="1"/>
    <col min="6917" max="6917" width="13.26953125" style="96" customWidth="1"/>
    <col min="6918" max="6918" width="14.54296875" style="96" customWidth="1"/>
    <col min="6919" max="6919" width="17.81640625" style="96" customWidth="1"/>
    <col min="6920" max="6920" width="10.26953125" style="96" customWidth="1"/>
    <col min="6921" max="6921" width="9.1796875" style="96"/>
    <col min="6922" max="6922" width="5.1796875" style="96" customWidth="1"/>
    <col min="6923" max="6926" width="9.1796875" style="96"/>
    <col min="6927" max="6927" width="1.453125" style="96" customWidth="1"/>
    <col min="6928" max="7169" width="9.1796875" style="96"/>
    <col min="7170" max="7170" width="45" style="96" customWidth="1"/>
    <col min="7171" max="7171" width="11.54296875" style="96" customWidth="1"/>
    <col min="7172" max="7172" width="15.453125" style="96" customWidth="1"/>
    <col min="7173" max="7173" width="13.26953125" style="96" customWidth="1"/>
    <col min="7174" max="7174" width="14.54296875" style="96" customWidth="1"/>
    <col min="7175" max="7175" width="17.81640625" style="96" customWidth="1"/>
    <col min="7176" max="7176" width="10.26953125" style="96" customWidth="1"/>
    <col min="7177" max="7177" width="9.1796875" style="96"/>
    <col min="7178" max="7178" width="5.1796875" style="96" customWidth="1"/>
    <col min="7179" max="7182" width="9.1796875" style="96"/>
    <col min="7183" max="7183" width="1.453125" style="96" customWidth="1"/>
    <col min="7184" max="7425" width="9.1796875" style="96"/>
    <col min="7426" max="7426" width="45" style="96" customWidth="1"/>
    <col min="7427" max="7427" width="11.54296875" style="96" customWidth="1"/>
    <col min="7428" max="7428" width="15.453125" style="96" customWidth="1"/>
    <col min="7429" max="7429" width="13.26953125" style="96" customWidth="1"/>
    <col min="7430" max="7430" width="14.54296875" style="96" customWidth="1"/>
    <col min="7431" max="7431" width="17.81640625" style="96" customWidth="1"/>
    <col min="7432" max="7432" width="10.26953125" style="96" customWidth="1"/>
    <col min="7433" max="7433" width="9.1796875" style="96"/>
    <col min="7434" max="7434" width="5.1796875" style="96" customWidth="1"/>
    <col min="7435" max="7438" width="9.1796875" style="96"/>
    <col min="7439" max="7439" width="1.453125" style="96" customWidth="1"/>
    <col min="7440" max="7681" width="9.1796875" style="96"/>
    <col min="7682" max="7682" width="45" style="96" customWidth="1"/>
    <col min="7683" max="7683" width="11.54296875" style="96" customWidth="1"/>
    <col min="7684" max="7684" width="15.453125" style="96" customWidth="1"/>
    <col min="7685" max="7685" width="13.26953125" style="96" customWidth="1"/>
    <col min="7686" max="7686" width="14.54296875" style="96" customWidth="1"/>
    <col min="7687" max="7687" width="17.81640625" style="96" customWidth="1"/>
    <col min="7688" max="7688" width="10.26953125" style="96" customWidth="1"/>
    <col min="7689" max="7689" width="9.1796875" style="96"/>
    <col min="7690" max="7690" width="5.1796875" style="96" customWidth="1"/>
    <col min="7691" max="7694" width="9.1796875" style="96"/>
    <col min="7695" max="7695" width="1.453125" style="96" customWidth="1"/>
    <col min="7696" max="7937" width="9.1796875" style="96"/>
    <col min="7938" max="7938" width="45" style="96" customWidth="1"/>
    <col min="7939" max="7939" width="11.54296875" style="96" customWidth="1"/>
    <col min="7940" max="7940" width="15.453125" style="96" customWidth="1"/>
    <col min="7941" max="7941" width="13.26953125" style="96" customWidth="1"/>
    <col min="7942" max="7942" width="14.54296875" style="96" customWidth="1"/>
    <col min="7943" max="7943" width="17.81640625" style="96" customWidth="1"/>
    <col min="7944" max="7944" width="10.26953125" style="96" customWidth="1"/>
    <col min="7945" max="7945" width="9.1796875" style="96"/>
    <col min="7946" max="7946" width="5.1796875" style="96" customWidth="1"/>
    <col min="7947" max="7950" width="9.1796875" style="96"/>
    <col min="7951" max="7951" width="1.453125" style="96" customWidth="1"/>
    <col min="7952" max="8193" width="9.1796875" style="96"/>
    <col min="8194" max="8194" width="45" style="96" customWidth="1"/>
    <col min="8195" max="8195" width="11.54296875" style="96" customWidth="1"/>
    <col min="8196" max="8196" width="15.453125" style="96" customWidth="1"/>
    <col min="8197" max="8197" width="13.26953125" style="96" customWidth="1"/>
    <col min="8198" max="8198" width="14.54296875" style="96" customWidth="1"/>
    <col min="8199" max="8199" width="17.81640625" style="96" customWidth="1"/>
    <col min="8200" max="8200" width="10.26953125" style="96" customWidth="1"/>
    <col min="8201" max="8201" width="9.1796875" style="96"/>
    <col min="8202" max="8202" width="5.1796875" style="96" customWidth="1"/>
    <col min="8203" max="8206" width="9.1796875" style="96"/>
    <col min="8207" max="8207" width="1.453125" style="96" customWidth="1"/>
    <col min="8208" max="8449" width="9.1796875" style="96"/>
    <col min="8450" max="8450" width="45" style="96" customWidth="1"/>
    <col min="8451" max="8451" width="11.54296875" style="96" customWidth="1"/>
    <col min="8452" max="8452" width="15.453125" style="96" customWidth="1"/>
    <col min="8453" max="8453" width="13.26953125" style="96" customWidth="1"/>
    <col min="8454" max="8454" width="14.54296875" style="96" customWidth="1"/>
    <col min="8455" max="8455" width="17.81640625" style="96" customWidth="1"/>
    <col min="8456" max="8456" width="10.26953125" style="96" customWidth="1"/>
    <col min="8457" max="8457" width="9.1796875" style="96"/>
    <col min="8458" max="8458" width="5.1796875" style="96" customWidth="1"/>
    <col min="8459" max="8462" width="9.1796875" style="96"/>
    <col min="8463" max="8463" width="1.453125" style="96" customWidth="1"/>
    <col min="8464" max="8705" width="9.1796875" style="96"/>
    <col min="8706" max="8706" width="45" style="96" customWidth="1"/>
    <col min="8707" max="8707" width="11.54296875" style="96" customWidth="1"/>
    <col min="8708" max="8708" width="15.453125" style="96" customWidth="1"/>
    <col min="8709" max="8709" width="13.26953125" style="96" customWidth="1"/>
    <col min="8710" max="8710" width="14.54296875" style="96" customWidth="1"/>
    <col min="8711" max="8711" width="17.81640625" style="96" customWidth="1"/>
    <col min="8712" max="8712" width="10.26953125" style="96" customWidth="1"/>
    <col min="8713" max="8713" width="9.1796875" style="96"/>
    <col min="8714" max="8714" width="5.1796875" style="96" customWidth="1"/>
    <col min="8715" max="8718" width="9.1796875" style="96"/>
    <col min="8719" max="8719" width="1.453125" style="96" customWidth="1"/>
    <col min="8720" max="8961" width="9.1796875" style="96"/>
    <col min="8962" max="8962" width="45" style="96" customWidth="1"/>
    <col min="8963" max="8963" width="11.54296875" style="96" customWidth="1"/>
    <col min="8964" max="8964" width="15.453125" style="96" customWidth="1"/>
    <col min="8965" max="8965" width="13.26953125" style="96" customWidth="1"/>
    <col min="8966" max="8966" width="14.54296875" style="96" customWidth="1"/>
    <col min="8967" max="8967" width="17.81640625" style="96" customWidth="1"/>
    <col min="8968" max="8968" width="10.26953125" style="96" customWidth="1"/>
    <col min="8969" max="8969" width="9.1796875" style="96"/>
    <col min="8970" max="8970" width="5.1796875" style="96" customWidth="1"/>
    <col min="8971" max="8974" width="9.1796875" style="96"/>
    <col min="8975" max="8975" width="1.453125" style="96" customWidth="1"/>
    <col min="8976" max="9217" width="9.1796875" style="96"/>
    <col min="9218" max="9218" width="45" style="96" customWidth="1"/>
    <col min="9219" max="9219" width="11.54296875" style="96" customWidth="1"/>
    <col min="9220" max="9220" width="15.453125" style="96" customWidth="1"/>
    <col min="9221" max="9221" width="13.26953125" style="96" customWidth="1"/>
    <col min="9222" max="9222" width="14.54296875" style="96" customWidth="1"/>
    <col min="9223" max="9223" width="17.81640625" style="96" customWidth="1"/>
    <col min="9224" max="9224" width="10.26953125" style="96" customWidth="1"/>
    <col min="9225" max="9225" width="9.1796875" style="96"/>
    <col min="9226" max="9226" width="5.1796875" style="96" customWidth="1"/>
    <col min="9227" max="9230" width="9.1796875" style="96"/>
    <col min="9231" max="9231" width="1.453125" style="96" customWidth="1"/>
    <col min="9232" max="9473" width="9.1796875" style="96"/>
    <col min="9474" max="9474" width="45" style="96" customWidth="1"/>
    <col min="9475" max="9475" width="11.54296875" style="96" customWidth="1"/>
    <col min="9476" max="9476" width="15.453125" style="96" customWidth="1"/>
    <col min="9477" max="9477" width="13.26953125" style="96" customWidth="1"/>
    <col min="9478" max="9478" width="14.54296875" style="96" customWidth="1"/>
    <col min="9479" max="9479" width="17.81640625" style="96" customWidth="1"/>
    <col min="9480" max="9480" width="10.26953125" style="96" customWidth="1"/>
    <col min="9481" max="9481" width="9.1796875" style="96"/>
    <col min="9482" max="9482" width="5.1796875" style="96" customWidth="1"/>
    <col min="9483" max="9486" width="9.1796875" style="96"/>
    <col min="9487" max="9487" width="1.453125" style="96" customWidth="1"/>
    <col min="9488" max="9729" width="9.1796875" style="96"/>
    <col min="9730" max="9730" width="45" style="96" customWidth="1"/>
    <col min="9731" max="9731" width="11.54296875" style="96" customWidth="1"/>
    <col min="9732" max="9732" width="15.453125" style="96" customWidth="1"/>
    <col min="9733" max="9733" width="13.26953125" style="96" customWidth="1"/>
    <col min="9734" max="9734" width="14.54296875" style="96" customWidth="1"/>
    <col min="9735" max="9735" width="17.81640625" style="96" customWidth="1"/>
    <col min="9736" max="9736" width="10.26953125" style="96" customWidth="1"/>
    <col min="9737" max="9737" width="9.1796875" style="96"/>
    <col min="9738" max="9738" width="5.1796875" style="96" customWidth="1"/>
    <col min="9739" max="9742" width="9.1796875" style="96"/>
    <col min="9743" max="9743" width="1.453125" style="96" customWidth="1"/>
    <col min="9744" max="9985" width="9.1796875" style="96"/>
    <col min="9986" max="9986" width="45" style="96" customWidth="1"/>
    <col min="9987" max="9987" width="11.54296875" style="96" customWidth="1"/>
    <col min="9988" max="9988" width="15.453125" style="96" customWidth="1"/>
    <col min="9989" max="9989" width="13.26953125" style="96" customWidth="1"/>
    <col min="9990" max="9990" width="14.54296875" style="96" customWidth="1"/>
    <col min="9991" max="9991" width="17.81640625" style="96" customWidth="1"/>
    <col min="9992" max="9992" width="10.26953125" style="96" customWidth="1"/>
    <col min="9993" max="9993" width="9.1796875" style="96"/>
    <col min="9994" max="9994" width="5.1796875" style="96" customWidth="1"/>
    <col min="9995" max="9998" width="9.1796875" style="96"/>
    <col min="9999" max="9999" width="1.453125" style="96" customWidth="1"/>
    <col min="10000" max="10241" width="9.1796875" style="96"/>
    <col min="10242" max="10242" width="45" style="96" customWidth="1"/>
    <col min="10243" max="10243" width="11.54296875" style="96" customWidth="1"/>
    <col min="10244" max="10244" width="15.453125" style="96" customWidth="1"/>
    <col min="10245" max="10245" width="13.26953125" style="96" customWidth="1"/>
    <col min="10246" max="10246" width="14.54296875" style="96" customWidth="1"/>
    <col min="10247" max="10247" width="17.81640625" style="96" customWidth="1"/>
    <col min="10248" max="10248" width="10.26953125" style="96" customWidth="1"/>
    <col min="10249" max="10249" width="9.1796875" style="96"/>
    <col min="10250" max="10250" width="5.1796875" style="96" customWidth="1"/>
    <col min="10251" max="10254" width="9.1796875" style="96"/>
    <col min="10255" max="10255" width="1.453125" style="96" customWidth="1"/>
    <col min="10256" max="10497" width="9.1796875" style="96"/>
    <col min="10498" max="10498" width="45" style="96" customWidth="1"/>
    <col min="10499" max="10499" width="11.54296875" style="96" customWidth="1"/>
    <col min="10500" max="10500" width="15.453125" style="96" customWidth="1"/>
    <col min="10501" max="10501" width="13.26953125" style="96" customWidth="1"/>
    <col min="10502" max="10502" width="14.54296875" style="96" customWidth="1"/>
    <col min="10503" max="10503" width="17.81640625" style="96" customWidth="1"/>
    <col min="10504" max="10504" width="10.26953125" style="96" customWidth="1"/>
    <col min="10505" max="10505" width="9.1796875" style="96"/>
    <col min="10506" max="10506" width="5.1796875" style="96" customWidth="1"/>
    <col min="10507" max="10510" width="9.1796875" style="96"/>
    <col min="10511" max="10511" width="1.453125" style="96" customWidth="1"/>
    <col min="10512" max="10753" width="9.1796875" style="96"/>
    <col min="10754" max="10754" width="45" style="96" customWidth="1"/>
    <col min="10755" max="10755" width="11.54296875" style="96" customWidth="1"/>
    <col min="10756" max="10756" width="15.453125" style="96" customWidth="1"/>
    <col min="10757" max="10757" width="13.26953125" style="96" customWidth="1"/>
    <col min="10758" max="10758" width="14.54296875" style="96" customWidth="1"/>
    <col min="10759" max="10759" width="17.81640625" style="96" customWidth="1"/>
    <col min="10760" max="10760" width="10.26953125" style="96" customWidth="1"/>
    <col min="10761" max="10761" width="9.1796875" style="96"/>
    <col min="10762" max="10762" width="5.1796875" style="96" customWidth="1"/>
    <col min="10763" max="10766" width="9.1796875" style="96"/>
    <col min="10767" max="10767" width="1.453125" style="96" customWidth="1"/>
    <col min="10768" max="11009" width="9.1796875" style="96"/>
    <col min="11010" max="11010" width="45" style="96" customWidth="1"/>
    <col min="11011" max="11011" width="11.54296875" style="96" customWidth="1"/>
    <col min="11012" max="11012" width="15.453125" style="96" customWidth="1"/>
    <col min="11013" max="11013" width="13.26953125" style="96" customWidth="1"/>
    <col min="11014" max="11014" width="14.54296875" style="96" customWidth="1"/>
    <col min="11015" max="11015" width="17.81640625" style="96" customWidth="1"/>
    <col min="11016" max="11016" width="10.26953125" style="96" customWidth="1"/>
    <col min="11017" max="11017" width="9.1796875" style="96"/>
    <col min="11018" max="11018" width="5.1796875" style="96" customWidth="1"/>
    <col min="11019" max="11022" width="9.1796875" style="96"/>
    <col min="11023" max="11023" width="1.453125" style="96" customWidth="1"/>
    <col min="11024" max="11265" width="9.1796875" style="96"/>
    <col min="11266" max="11266" width="45" style="96" customWidth="1"/>
    <col min="11267" max="11267" width="11.54296875" style="96" customWidth="1"/>
    <col min="11268" max="11268" width="15.453125" style="96" customWidth="1"/>
    <col min="11269" max="11269" width="13.26953125" style="96" customWidth="1"/>
    <col min="11270" max="11270" width="14.54296875" style="96" customWidth="1"/>
    <col min="11271" max="11271" width="17.81640625" style="96" customWidth="1"/>
    <col min="11272" max="11272" width="10.26953125" style="96" customWidth="1"/>
    <col min="11273" max="11273" width="9.1796875" style="96"/>
    <col min="11274" max="11274" width="5.1796875" style="96" customWidth="1"/>
    <col min="11275" max="11278" width="9.1796875" style="96"/>
    <col min="11279" max="11279" width="1.453125" style="96" customWidth="1"/>
    <col min="11280" max="11521" width="9.1796875" style="96"/>
    <col min="11522" max="11522" width="45" style="96" customWidth="1"/>
    <col min="11523" max="11523" width="11.54296875" style="96" customWidth="1"/>
    <col min="11524" max="11524" width="15.453125" style="96" customWidth="1"/>
    <col min="11525" max="11525" width="13.26953125" style="96" customWidth="1"/>
    <col min="11526" max="11526" width="14.54296875" style="96" customWidth="1"/>
    <col min="11527" max="11527" width="17.81640625" style="96" customWidth="1"/>
    <col min="11528" max="11528" width="10.26953125" style="96" customWidth="1"/>
    <col min="11529" max="11529" width="9.1796875" style="96"/>
    <col min="11530" max="11530" width="5.1796875" style="96" customWidth="1"/>
    <col min="11531" max="11534" width="9.1796875" style="96"/>
    <col min="11535" max="11535" width="1.453125" style="96" customWidth="1"/>
    <col min="11536" max="11777" width="9.1796875" style="96"/>
    <col min="11778" max="11778" width="45" style="96" customWidth="1"/>
    <col min="11779" max="11779" width="11.54296875" style="96" customWidth="1"/>
    <col min="11780" max="11780" width="15.453125" style="96" customWidth="1"/>
    <col min="11781" max="11781" width="13.26953125" style="96" customWidth="1"/>
    <col min="11782" max="11782" width="14.54296875" style="96" customWidth="1"/>
    <col min="11783" max="11783" width="17.81640625" style="96" customWidth="1"/>
    <col min="11784" max="11784" width="10.26953125" style="96" customWidth="1"/>
    <col min="11785" max="11785" width="9.1796875" style="96"/>
    <col min="11786" max="11786" width="5.1796875" style="96" customWidth="1"/>
    <col min="11787" max="11790" width="9.1796875" style="96"/>
    <col min="11791" max="11791" width="1.453125" style="96" customWidth="1"/>
    <col min="11792" max="12033" width="9.1796875" style="96"/>
    <col min="12034" max="12034" width="45" style="96" customWidth="1"/>
    <col min="12035" max="12035" width="11.54296875" style="96" customWidth="1"/>
    <col min="12036" max="12036" width="15.453125" style="96" customWidth="1"/>
    <col min="12037" max="12037" width="13.26953125" style="96" customWidth="1"/>
    <col min="12038" max="12038" width="14.54296875" style="96" customWidth="1"/>
    <col min="12039" max="12039" width="17.81640625" style="96" customWidth="1"/>
    <col min="12040" max="12040" width="10.26953125" style="96" customWidth="1"/>
    <col min="12041" max="12041" width="9.1796875" style="96"/>
    <col min="12042" max="12042" width="5.1796875" style="96" customWidth="1"/>
    <col min="12043" max="12046" width="9.1796875" style="96"/>
    <col min="12047" max="12047" width="1.453125" style="96" customWidth="1"/>
    <col min="12048" max="12289" width="9.1796875" style="96"/>
    <col min="12290" max="12290" width="45" style="96" customWidth="1"/>
    <col min="12291" max="12291" width="11.54296875" style="96" customWidth="1"/>
    <col min="12292" max="12292" width="15.453125" style="96" customWidth="1"/>
    <col min="12293" max="12293" width="13.26953125" style="96" customWidth="1"/>
    <col min="12294" max="12294" width="14.54296875" style="96" customWidth="1"/>
    <col min="12295" max="12295" width="17.81640625" style="96" customWidth="1"/>
    <col min="12296" max="12296" width="10.26953125" style="96" customWidth="1"/>
    <col min="12297" max="12297" width="9.1796875" style="96"/>
    <col min="12298" max="12298" width="5.1796875" style="96" customWidth="1"/>
    <col min="12299" max="12302" width="9.1796875" style="96"/>
    <col min="12303" max="12303" width="1.453125" style="96" customWidth="1"/>
    <col min="12304" max="12545" width="9.1796875" style="96"/>
    <col min="12546" max="12546" width="45" style="96" customWidth="1"/>
    <col min="12547" max="12547" width="11.54296875" style="96" customWidth="1"/>
    <col min="12548" max="12548" width="15.453125" style="96" customWidth="1"/>
    <col min="12549" max="12549" width="13.26953125" style="96" customWidth="1"/>
    <col min="12550" max="12550" width="14.54296875" style="96" customWidth="1"/>
    <col min="12551" max="12551" width="17.81640625" style="96" customWidth="1"/>
    <col min="12552" max="12552" width="10.26953125" style="96" customWidth="1"/>
    <col min="12553" max="12553" width="9.1796875" style="96"/>
    <col min="12554" max="12554" width="5.1796875" style="96" customWidth="1"/>
    <col min="12555" max="12558" width="9.1796875" style="96"/>
    <col min="12559" max="12559" width="1.453125" style="96" customWidth="1"/>
    <col min="12560" max="12801" width="9.1796875" style="96"/>
    <col min="12802" max="12802" width="45" style="96" customWidth="1"/>
    <col min="12803" max="12803" width="11.54296875" style="96" customWidth="1"/>
    <col min="12804" max="12804" width="15.453125" style="96" customWidth="1"/>
    <col min="12805" max="12805" width="13.26953125" style="96" customWidth="1"/>
    <col min="12806" max="12806" width="14.54296875" style="96" customWidth="1"/>
    <col min="12807" max="12807" width="17.81640625" style="96" customWidth="1"/>
    <col min="12808" max="12808" width="10.26953125" style="96" customWidth="1"/>
    <col min="12809" max="12809" width="9.1796875" style="96"/>
    <col min="12810" max="12810" width="5.1796875" style="96" customWidth="1"/>
    <col min="12811" max="12814" width="9.1796875" style="96"/>
    <col min="12815" max="12815" width="1.453125" style="96" customWidth="1"/>
    <col min="12816" max="13057" width="9.1796875" style="96"/>
    <col min="13058" max="13058" width="45" style="96" customWidth="1"/>
    <col min="13059" max="13059" width="11.54296875" style="96" customWidth="1"/>
    <col min="13060" max="13060" width="15.453125" style="96" customWidth="1"/>
    <col min="13061" max="13061" width="13.26953125" style="96" customWidth="1"/>
    <col min="13062" max="13062" width="14.54296875" style="96" customWidth="1"/>
    <col min="13063" max="13063" width="17.81640625" style="96" customWidth="1"/>
    <col min="13064" max="13064" width="10.26953125" style="96" customWidth="1"/>
    <col min="13065" max="13065" width="9.1796875" style="96"/>
    <col min="13066" max="13066" width="5.1796875" style="96" customWidth="1"/>
    <col min="13067" max="13070" width="9.1796875" style="96"/>
    <col min="13071" max="13071" width="1.453125" style="96" customWidth="1"/>
    <col min="13072" max="13313" width="9.1796875" style="96"/>
    <col min="13314" max="13314" width="45" style="96" customWidth="1"/>
    <col min="13315" max="13315" width="11.54296875" style="96" customWidth="1"/>
    <col min="13316" max="13316" width="15.453125" style="96" customWidth="1"/>
    <col min="13317" max="13317" width="13.26953125" style="96" customWidth="1"/>
    <col min="13318" max="13318" width="14.54296875" style="96" customWidth="1"/>
    <col min="13319" max="13319" width="17.81640625" style="96" customWidth="1"/>
    <col min="13320" max="13320" width="10.26953125" style="96" customWidth="1"/>
    <col min="13321" max="13321" width="9.1796875" style="96"/>
    <col min="13322" max="13322" width="5.1796875" style="96" customWidth="1"/>
    <col min="13323" max="13326" width="9.1796875" style="96"/>
    <col min="13327" max="13327" width="1.453125" style="96" customWidth="1"/>
    <col min="13328" max="13569" width="9.1796875" style="96"/>
    <col min="13570" max="13570" width="45" style="96" customWidth="1"/>
    <col min="13571" max="13571" width="11.54296875" style="96" customWidth="1"/>
    <col min="13572" max="13572" width="15.453125" style="96" customWidth="1"/>
    <col min="13573" max="13573" width="13.26953125" style="96" customWidth="1"/>
    <col min="13574" max="13574" width="14.54296875" style="96" customWidth="1"/>
    <col min="13575" max="13575" width="17.81640625" style="96" customWidth="1"/>
    <col min="13576" max="13576" width="10.26953125" style="96" customWidth="1"/>
    <col min="13577" max="13577" width="9.1796875" style="96"/>
    <col min="13578" max="13578" width="5.1796875" style="96" customWidth="1"/>
    <col min="13579" max="13582" width="9.1796875" style="96"/>
    <col min="13583" max="13583" width="1.453125" style="96" customWidth="1"/>
    <col min="13584" max="13825" width="9.1796875" style="96"/>
    <col min="13826" max="13826" width="45" style="96" customWidth="1"/>
    <col min="13827" max="13827" width="11.54296875" style="96" customWidth="1"/>
    <col min="13828" max="13828" width="15.453125" style="96" customWidth="1"/>
    <col min="13829" max="13829" width="13.26953125" style="96" customWidth="1"/>
    <col min="13830" max="13830" width="14.54296875" style="96" customWidth="1"/>
    <col min="13831" max="13831" width="17.81640625" style="96" customWidth="1"/>
    <col min="13832" max="13832" width="10.26953125" style="96" customWidth="1"/>
    <col min="13833" max="13833" width="9.1796875" style="96"/>
    <col min="13834" max="13834" width="5.1796875" style="96" customWidth="1"/>
    <col min="13835" max="13838" width="9.1796875" style="96"/>
    <col min="13839" max="13839" width="1.453125" style="96" customWidth="1"/>
    <col min="13840" max="14081" width="9.1796875" style="96"/>
    <col min="14082" max="14082" width="45" style="96" customWidth="1"/>
    <col min="14083" max="14083" width="11.54296875" style="96" customWidth="1"/>
    <col min="14084" max="14084" width="15.453125" style="96" customWidth="1"/>
    <col min="14085" max="14085" width="13.26953125" style="96" customWidth="1"/>
    <col min="14086" max="14086" width="14.54296875" style="96" customWidth="1"/>
    <col min="14087" max="14087" width="17.81640625" style="96" customWidth="1"/>
    <col min="14088" max="14088" width="10.26953125" style="96" customWidth="1"/>
    <col min="14089" max="14089" width="9.1796875" style="96"/>
    <col min="14090" max="14090" width="5.1796875" style="96" customWidth="1"/>
    <col min="14091" max="14094" width="9.1796875" style="96"/>
    <col min="14095" max="14095" width="1.453125" style="96" customWidth="1"/>
    <col min="14096" max="14337" width="9.1796875" style="96"/>
    <col min="14338" max="14338" width="45" style="96" customWidth="1"/>
    <col min="14339" max="14339" width="11.54296875" style="96" customWidth="1"/>
    <col min="14340" max="14340" width="15.453125" style="96" customWidth="1"/>
    <col min="14341" max="14341" width="13.26953125" style="96" customWidth="1"/>
    <col min="14342" max="14342" width="14.54296875" style="96" customWidth="1"/>
    <col min="14343" max="14343" width="17.81640625" style="96" customWidth="1"/>
    <col min="14344" max="14344" width="10.26953125" style="96" customWidth="1"/>
    <col min="14345" max="14345" width="9.1796875" style="96"/>
    <col min="14346" max="14346" width="5.1796875" style="96" customWidth="1"/>
    <col min="14347" max="14350" width="9.1796875" style="96"/>
    <col min="14351" max="14351" width="1.453125" style="96" customWidth="1"/>
    <col min="14352" max="14593" width="9.1796875" style="96"/>
    <col min="14594" max="14594" width="45" style="96" customWidth="1"/>
    <col min="14595" max="14595" width="11.54296875" style="96" customWidth="1"/>
    <col min="14596" max="14596" width="15.453125" style="96" customWidth="1"/>
    <col min="14597" max="14597" width="13.26953125" style="96" customWidth="1"/>
    <col min="14598" max="14598" width="14.54296875" style="96" customWidth="1"/>
    <col min="14599" max="14599" width="17.81640625" style="96" customWidth="1"/>
    <col min="14600" max="14600" width="10.26953125" style="96" customWidth="1"/>
    <col min="14601" max="14601" width="9.1796875" style="96"/>
    <col min="14602" max="14602" width="5.1796875" style="96" customWidth="1"/>
    <col min="14603" max="14606" width="9.1796875" style="96"/>
    <col min="14607" max="14607" width="1.453125" style="96" customWidth="1"/>
    <col min="14608" max="14849" width="9.1796875" style="96"/>
    <col min="14850" max="14850" width="45" style="96" customWidth="1"/>
    <col min="14851" max="14851" width="11.54296875" style="96" customWidth="1"/>
    <col min="14852" max="14852" width="15.453125" style="96" customWidth="1"/>
    <col min="14853" max="14853" width="13.26953125" style="96" customWidth="1"/>
    <col min="14854" max="14854" width="14.54296875" style="96" customWidth="1"/>
    <col min="14855" max="14855" width="17.81640625" style="96" customWidth="1"/>
    <col min="14856" max="14856" width="10.26953125" style="96" customWidth="1"/>
    <col min="14857" max="14857" width="9.1796875" style="96"/>
    <col min="14858" max="14858" width="5.1796875" style="96" customWidth="1"/>
    <col min="14859" max="14862" width="9.1796875" style="96"/>
    <col min="14863" max="14863" width="1.453125" style="96" customWidth="1"/>
    <col min="14864" max="15105" width="9.1796875" style="96"/>
    <col min="15106" max="15106" width="45" style="96" customWidth="1"/>
    <col min="15107" max="15107" width="11.54296875" style="96" customWidth="1"/>
    <col min="15108" max="15108" width="15.453125" style="96" customWidth="1"/>
    <col min="15109" max="15109" width="13.26953125" style="96" customWidth="1"/>
    <col min="15110" max="15110" width="14.54296875" style="96" customWidth="1"/>
    <col min="15111" max="15111" width="17.81640625" style="96" customWidth="1"/>
    <col min="15112" max="15112" width="10.26953125" style="96" customWidth="1"/>
    <col min="15113" max="15113" width="9.1796875" style="96"/>
    <col min="15114" max="15114" width="5.1796875" style="96" customWidth="1"/>
    <col min="15115" max="15118" width="9.1796875" style="96"/>
    <col min="15119" max="15119" width="1.453125" style="96" customWidth="1"/>
    <col min="15120" max="15361" width="9.1796875" style="96"/>
    <col min="15362" max="15362" width="45" style="96" customWidth="1"/>
    <col min="15363" max="15363" width="11.54296875" style="96" customWidth="1"/>
    <col min="15364" max="15364" width="15.453125" style="96" customWidth="1"/>
    <col min="15365" max="15365" width="13.26953125" style="96" customWidth="1"/>
    <col min="15366" max="15366" width="14.54296875" style="96" customWidth="1"/>
    <col min="15367" max="15367" width="17.81640625" style="96" customWidth="1"/>
    <col min="15368" max="15368" width="10.26953125" style="96" customWidth="1"/>
    <col min="15369" max="15369" width="9.1796875" style="96"/>
    <col min="15370" max="15370" width="5.1796875" style="96" customWidth="1"/>
    <col min="15371" max="15374" width="9.1796875" style="96"/>
    <col min="15375" max="15375" width="1.453125" style="96" customWidth="1"/>
    <col min="15376" max="15617" width="9.1796875" style="96"/>
    <col min="15618" max="15618" width="45" style="96" customWidth="1"/>
    <col min="15619" max="15619" width="11.54296875" style="96" customWidth="1"/>
    <col min="15620" max="15620" width="15.453125" style="96" customWidth="1"/>
    <col min="15621" max="15621" width="13.26953125" style="96" customWidth="1"/>
    <col min="15622" max="15622" width="14.54296875" style="96" customWidth="1"/>
    <col min="15623" max="15623" width="17.81640625" style="96" customWidth="1"/>
    <col min="15624" max="15624" width="10.26953125" style="96" customWidth="1"/>
    <col min="15625" max="15625" width="9.1796875" style="96"/>
    <col min="15626" max="15626" width="5.1796875" style="96" customWidth="1"/>
    <col min="15627" max="15630" width="9.1796875" style="96"/>
    <col min="15631" max="15631" width="1.453125" style="96" customWidth="1"/>
    <col min="15632" max="15873" width="9.1796875" style="96"/>
    <col min="15874" max="15874" width="45" style="96" customWidth="1"/>
    <col min="15875" max="15875" width="11.54296875" style="96" customWidth="1"/>
    <col min="15876" max="15876" width="15.453125" style="96" customWidth="1"/>
    <col min="15877" max="15877" width="13.26953125" style="96" customWidth="1"/>
    <col min="15878" max="15878" width="14.54296875" style="96" customWidth="1"/>
    <col min="15879" max="15879" width="17.81640625" style="96" customWidth="1"/>
    <col min="15880" max="15880" width="10.26953125" style="96" customWidth="1"/>
    <col min="15881" max="15881" width="9.1796875" style="96"/>
    <col min="15882" max="15882" width="5.1796875" style="96" customWidth="1"/>
    <col min="15883" max="15886" width="9.1796875" style="96"/>
    <col min="15887" max="15887" width="1.453125" style="96" customWidth="1"/>
    <col min="15888" max="16129" width="9.1796875" style="96"/>
    <col min="16130" max="16130" width="45" style="96" customWidth="1"/>
    <col min="16131" max="16131" width="11.54296875" style="96" customWidth="1"/>
    <col min="16132" max="16132" width="15.453125" style="96" customWidth="1"/>
    <col min="16133" max="16133" width="13.26953125" style="96" customWidth="1"/>
    <col min="16134" max="16134" width="14.54296875" style="96" customWidth="1"/>
    <col min="16135" max="16135" width="17.81640625" style="96" customWidth="1"/>
    <col min="16136" max="16136" width="10.26953125" style="96" customWidth="1"/>
    <col min="16137" max="16137" width="9.1796875" style="96"/>
    <col min="16138" max="16138" width="5.1796875" style="96" customWidth="1"/>
    <col min="16139" max="16142" width="9.1796875" style="96"/>
    <col min="16143" max="16143" width="1.453125" style="96" customWidth="1"/>
    <col min="16144" max="16384" width="9.1796875" style="96"/>
  </cols>
  <sheetData>
    <row r="1" spans="2:17" ht="45" customHeight="1" x14ac:dyDescent="0.35">
      <c r="B1" s="126"/>
      <c r="C1" s="127"/>
      <c r="D1" s="127"/>
      <c r="E1" s="127"/>
      <c r="F1" s="127"/>
      <c r="G1" s="128"/>
      <c r="H1" s="95"/>
    </row>
    <row r="2" spans="2:17" ht="28" x14ac:dyDescent="0.35">
      <c r="B2" s="97" t="s">
        <v>74</v>
      </c>
      <c r="C2" s="98" t="s">
        <v>1</v>
      </c>
      <c r="D2" s="98" t="s">
        <v>2</v>
      </c>
      <c r="E2" s="98" t="s">
        <v>3</v>
      </c>
      <c r="F2" s="98" t="s">
        <v>4</v>
      </c>
      <c r="G2" s="99" t="s">
        <v>5</v>
      </c>
    </row>
    <row r="3" spans="2:17" ht="14" x14ac:dyDescent="0.35">
      <c r="B3" s="100"/>
      <c r="C3" s="101" t="s">
        <v>65</v>
      </c>
      <c r="D3" s="101" t="s">
        <v>65</v>
      </c>
      <c r="E3" s="101" t="s">
        <v>65</v>
      </c>
      <c r="F3" s="101" t="s">
        <v>65</v>
      </c>
      <c r="G3" s="101" t="s">
        <v>65</v>
      </c>
    </row>
    <row r="4" spans="2:17" ht="14" x14ac:dyDescent="0.35">
      <c r="B4" s="101" t="s">
        <v>90</v>
      </c>
      <c r="C4" s="101">
        <f>'2017-18_working'!C3</f>
        <v>20</v>
      </c>
      <c r="D4" s="101">
        <f>'2017-18_working'!D3</f>
        <v>28</v>
      </c>
      <c r="E4" s="101">
        <f>'2017-18_working'!E3</f>
        <v>2</v>
      </c>
      <c r="F4" s="101">
        <f>'2017-18_working'!F3</f>
        <v>15</v>
      </c>
      <c r="G4" s="101">
        <f>'2017-18_working'!G3</f>
        <v>65</v>
      </c>
      <c r="I4" s="102"/>
      <c r="J4" s="103"/>
      <c r="K4" s="103"/>
      <c r="L4" s="103"/>
      <c r="M4" s="103"/>
      <c r="N4" s="103"/>
      <c r="O4" s="104"/>
      <c r="P4" s="104"/>
      <c r="Q4" s="104"/>
    </row>
    <row r="5" spans="2:17" ht="14" x14ac:dyDescent="0.35">
      <c r="B5" s="105" t="s">
        <v>76</v>
      </c>
      <c r="C5" s="101">
        <f>'2017-18_working'!J3</f>
        <v>47</v>
      </c>
      <c r="D5" s="101">
        <f>'2017-18_working'!K3</f>
        <v>28</v>
      </c>
      <c r="E5" s="101">
        <f>'2017-18_working'!L3</f>
        <v>3</v>
      </c>
      <c r="F5" s="101">
        <f>'2017-18_working'!M3</f>
        <v>13</v>
      </c>
      <c r="G5" s="101">
        <f>'2017-18_working'!N3</f>
        <v>91</v>
      </c>
      <c r="I5" s="102"/>
      <c r="J5" s="103"/>
      <c r="K5" s="103"/>
      <c r="L5" s="103"/>
      <c r="M5" s="103"/>
      <c r="N5" s="103"/>
      <c r="O5" s="104"/>
      <c r="P5" s="104"/>
      <c r="Q5" s="104"/>
    </row>
    <row r="6" spans="2:17" ht="14" x14ac:dyDescent="0.35">
      <c r="B6" s="105" t="s">
        <v>77</v>
      </c>
      <c r="C6" s="106">
        <f>'2017-18_working'!Q3</f>
        <v>0</v>
      </c>
      <c r="D6" s="106">
        <f>'2017-18_working'!R3</f>
        <v>0</v>
      </c>
      <c r="E6" s="106">
        <f>'2017-18_working'!S3</f>
        <v>0</v>
      </c>
      <c r="F6" s="106">
        <f>'2017-18_working'!T3</f>
        <v>0</v>
      </c>
      <c r="G6" s="106">
        <f>'2017-18_working'!U3</f>
        <v>0</v>
      </c>
      <c r="I6" s="102"/>
      <c r="J6" s="103"/>
      <c r="K6" s="103"/>
      <c r="L6" s="103"/>
      <c r="M6" s="103"/>
      <c r="N6" s="103"/>
      <c r="O6" s="104"/>
      <c r="P6" s="104"/>
      <c r="Q6" s="104"/>
    </row>
    <row r="7" spans="2:17" ht="14" x14ac:dyDescent="0.35">
      <c r="B7" s="105"/>
      <c r="C7" s="101" t="s">
        <v>65</v>
      </c>
      <c r="D7" s="101" t="s">
        <v>65</v>
      </c>
      <c r="E7" s="101" t="s">
        <v>65</v>
      </c>
      <c r="F7" s="101" t="s">
        <v>65</v>
      </c>
      <c r="G7" s="101" t="s">
        <v>65</v>
      </c>
      <c r="I7" s="102"/>
      <c r="J7" s="103"/>
      <c r="K7" s="103"/>
      <c r="L7" s="103"/>
      <c r="M7" s="103"/>
      <c r="N7" s="103"/>
      <c r="O7" s="104"/>
      <c r="P7" s="104"/>
      <c r="Q7" s="104"/>
    </row>
    <row r="8" spans="2:17" ht="14" x14ac:dyDescent="0.35">
      <c r="B8" s="105" t="s">
        <v>91</v>
      </c>
      <c r="C8" s="101">
        <f>'2017-18_working'!X3</f>
        <v>0</v>
      </c>
      <c r="D8" s="101">
        <f>'2017-18_working'!Y3</f>
        <v>0</v>
      </c>
      <c r="E8" s="101">
        <f>'2017-18_working'!Z3</f>
        <v>0</v>
      </c>
      <c r="F8" s="101">
        <f>'2017-18_working'!AA3</f>
        <v>0</v>
      </c>
      <c r="G8" s="101">
        <f>'2017-18_working'!AB3</f>
        <v>0</v>
      </c>
      <c r="I8" s="102"/>
      <c r="J8" s="103"/>
      <c r="K8" s="103"/>
      <c r="L8" s="103"/>
      <c r="M8" s="103"/>
      <c r="N8" s="103"/>
      <c r="O8" s="104"/>
      <c r="P8" s="104"/>
      <c r="Q8" s="104"/>
    </row>
    <row r="9" spans="2:17" ht="14" x14ac:dyDescent="0.35">
      <c r="B9" s="105" t="s">
        <v>79</v>
      </c>
      <c r="C9" s="101">
        <f>'2017-18_working'!AE3</f>
        <v>0</v>
      </c>
      <c r="D9" s="101">
        <f>'2017-18_working'!AF3</f>
        <v>9</v>
      </c>
      <c r="E9" s="101">
        <f>'2017-18_working'!AG3</f>
        <v>0</v>
      </c>
      <c r="F9" s="101">
        <f>'2017-18_working'!AH3</f>
        <v>29</v>
      </c>
      <c r="G9" s="101">
        <f>'2017-18_working'!AI3</f>
        <v>38</v>
      </c>
      <c r="I9" s="102"/>
      <c r="J9" s="103"/>
      <c r="K9" s="103"/>
      <c r="L9" s="103"/>
      <c r="M9" s="103"/>
      <c r="N9" s="103"/>
      <c r="O9" s="104"/>
      <c r="P9" s="104"/>
      <c r="Q9" s="104"/>
    </row>
    <row r="10" spans="2:17" ht="14" x14ac:dyDescent="0.35">
      <c r="B10" s="105" t="s">
        <v>80</v>
      </c>
      <c r="C10" s="101">
        <f>'2017-18_working'!AL3</f>
        <v>4</v>
      </c>
      <c r="D10" s="101">
        <f>'2017-18_working'!AM3</f>
        <v>1</v>
      </c>
      <c r="E10" s="101">
        <f>'2017-18_working'!AN3</f>
        <v>5</v>
      </c>
      <c r="F10" s="101">
        <f>'2017-18_working'!AO3</f>
        <v>48</v>
      </c>
      <c r="G10" s="101">
        <f>'2017-18_working'!AP3</f>
        <v>58</v>
      </c>
      <c r="I10" s="102"/>
      <c r="J10" s="103"/>
      <c r="K10" s="103"/>
      <c r="L10" s="103"/>
      <c r="M10" s="103"/>
      <c r="N10" s="103"/>
      <c r="O10" s="104"/>
      <c r="P10" s="104"/>
      <c r="Q10" s="104"/>
    </row>
    <row r="11" spans="2:17" ht="14" x14ac:dyDescent="0.35">
      <c r="B11" s="101" t="s">
        <v>81</v>
      </c>
      <c r="C11" s="101">
        <f>'2017-18_working'!AS3</f>
        <v>51</v>
      </c>
      <c r="D11" s="101">
        <f>'2017-18_working'!AT3</f>
        <v>20</v>
      </c>
      <c r="E11" s="101">
        <f>'2017-18_working'!AU3</f>
        <v>3</v>
      </c>
      <c r="F11" s="101">
        <f>'2017-18_working'!AV3</f>
        <v>17</v>
      </c>
      <c r="G11" s="101">
        <f>'2017-18_working'!AW3</f>
        <v>91</v>
      </c>
      <c r="I11" s="102"/>
      <c r="J11" s="103"/>
      <c r="K11" s="103"/>
      <c r="L11" s="103"/>
      <c r="M11" s="103"/>
      <c r="N11" s="103"/>
      <c r="O11" s="104"/>
      <c r="P11" s="104"/>
      <c r="Q11" s="104"/>
    </row>
    <row r="12" spans="2:17" ht="14" x14ac:dyDescent="0.35">
      <c r="B12" s="101" t="s">
        <v>82</v>
      </c>
      <c r="C12" s="101">
        <f>'2017-18_working'!AZ3</f>
        <v>881</v>
      </c>
      <c r="D12" s="101">
        <f>'2017-18_working'!BA3</f>
        <v>132</v>
      </c>
      <c r="E12" s="101">
        <f>'2017-18_working'!BB3</f>
        <v>17</v>
      </c>
      <c r="F12" s="101">
        <f>'2017-18_working'!BC3</f>
        <v>112</v>
      </c>
      <c r="G12" s="101">
        <f>'2017-18_working'!BD3</f>
        <v>1142</v>
      </c>
      <c r="I12" s="102"/>
      <c r="J12" s="103"/>
      <c r="K12" s="103"/>
      <c r="L12" s="103"/>
      <c r="M12" s="103"/>
      <c r="N12" s="103"/>
      <c r="O12" s="104"/>
      <c r="P12" s="104"/>
      <c r="Q12" s="104"/>
    </row>
    <row r="13" spans="2:17" ht="14" x14ac:dyDescent="0.35">
      <c r="B13" s="101" t="s">
        <v>83</v>
      </c>
      <c r="C13" s="101">
        <f>'2017-18_working'!BG3</f>
        <v>86</v>
      </c>
      <c r="D13" s="101">
        <f>'2017-18_working'!BH3</f>
        <v>8</v>
      </c>
      <c r="E13" s="101">
        <f>'2017-18_working'!BI3</f>
        <v>6</v>
      </c>
      <c r="F13" s="101">
        <f>'2017-18_working'!BJ3</f>
        <v>4</v>
      </c>
      <c r="G13" s="101">
        <f>'2017-18_working'!BK3</f>
        <v>104</v>
      </c>
      <c r="I13" s="102"/>
      <c r="J13" s="103"/>
      <c r="K13" s="103"/>
      <c r="L13" s="103"/>
      <c r="M13" s="103"/>
      <c r="N13" s="103"/>
      <c r="O13" s="104"/>
      <c r="P13" s="104"/>
      <c r="Q13" s="104"/>
    </row>
    <row r="14" spans="2:17" ht="14" x14ac:dyDescent="0.35">
      <c r="B14" s="101" t="s">
        <v>84</v>
      </c>
      <c r="C14" s="101">
        <f>'2017-18_working'!BN3</f>
        <v>1</v>
      </c>
      <c r="D14" s="101">
        <f>'2017-18_working'!BO3</f>
        <v>0</v>
      </c>
      <c r="E14" s="101">
        <f>'2017-18_working'!BP3</f>
        <v>7</v>
      </c>
      <c r="F14" s="101">
        <f>'2017-18_working'!BQ3</f>
        <v>0</v>
      </c>
      <c r="G14" s="101">
        <f>'2017-18_working'!BR3</f>
        <v>8</v>
      </c>
      <c r="I14" s="102"/>
      <c r="J14" s="103"/>
      <c r="K14" s="103"/>
      <c r="L14" s="103"/>
      <c r="M14" s="103"/>
      <c r="N14" s="103"/>
      <c r="O14" s="104"/>
      <c r="P14" s="104"/>
      <c r="Q14" s="104"/>
    </row>
    <row r="15" spans="2:17" ht="14" x14ac:dyDescent="0.35">
      <c r="B15" s="101" t="s">
        <v>85</v>
      </c>
      <c r="C15" s="101">
        <f>'2017-18_working'!BU3</f>
        <v>139</v>
      </c>
      <c r="D15" s="101">
        <f>'2017-18_working'!BV3</f>
        <v>387</v>
      </c>
      <c r="E15" s="101">
        <f>'2017-18_working'!BW3</f>
        <v>22</v>
      </c>
      <c r="F15" s="101">
        <f>'2017-18_working'!BX3</f>
        <v>360</v>
      </c>
      <c r="G15" s="101">
        <f>'2017-18_working'!BY3</f>
        <v>908</v>
      </c>
      <c r="I15" s="102"/>
      <c r="J15" s="103"/>
      <c r="K15" s="103"/>
      <c r="L15" s="103"/>
      <c r="M15" s="103"/>
      <c r="N15" s="103"/>
      <c r="O15" s="104"/>
      <c r="P15" s="104"/>
      <c r="Q15" s="104"/>
    </row>
    <row r="16" spans="2:17" ht="14" x14ac:dyDescent="0.35">
      <c r="B16" s="105" t="s">
        <v>86</v>
      </c>
      <c r="C16" s="101">
        <f>'2017-18_working'!CB3</f>
        <v>11</v>
      </c>
      <c r="D16" s="101">
        <f>'2017-18_working'!CC3</f>
        <v>8</v>
      </c>
      <c r="E16" s="101">
        <f>'2017-18_working'!CD3</f>
        <v>0</v>
      </c>
      <c r="F16" s="101">
        <f>'2017-18_working'!CE3</f>
        <v>5</v>
      </c>
      <c r="G16" s="101">
        <f>'2017-18_working'!CF3</f>
        <v>24</v>
      </c>
      <c r="I16" s="102"/>
      <c r="J16" s="103"/>
      <c r="K16" s="103"/>
      <c r="L16" s="103"/>
      <c r="M16" s="103"/>
      <c r="N16" s="103"/>
      <c r="O16" s="104"/>
      <c r="P16" s="104"/>
      <c r="Q16" s="104"/>
    </row>
    <row r="17" spans="2:17" ht="16.5" x14ac:dyDescent="0.35">
      <c r="B17" s="101" t="s">
        <v>92</v>
      </c>
      <c r="C17" s="101">
        <f>'2017-18_working'!CJ3</f>
        <v>206</v>
      </c>
      <c r="D17" s="101">
        <f>'2017-18_working'!CK3</f>
        <v>628</v>
      </c>
      <c r="E17" s="101">
        <f>'2017-18_working'!CL3</f>
        <v>27</v>
      </c>
      <c r="F17" s="101">
        <f>'2017-18_working'!CM3</f>
        <v>423</v>
      </c>
      <c r="G17" s="101">
        <f>'2017-18_working'!CN3</f>
        <v>1284</v>
      </c>
      <c r="I17" s="102"/>
      <c r="J17" s="103"/>
      <c r="K17" s="103"/>
      <c r="L17" s="103"/>
      <c r="M17" s="103"/>
      <c r="N17" s="103"/>
      <c r="O17" s="104"/>
      <c r="P17" s="104"/>
      <c r="Q17" s="104"/>
    </row>
    <row r="18" spans="2:17" ht="14" x14ac:dyDescent="0.35">
      <c r="B18" s="101" t="s">
        <v>120</v>
      </c>
      <c r="C18" s="101"/>
      <c r="D18" s="101">
        <f>'2017-18_working'!CR3</f>
        <v>79</v>
      </c>
      <c r="E18" s="101"/>
      <c r="F18" s="101"/>
      <c r="G18" s="101">
        <f>'2017-18_working'!CU3</f>
        <v>79</v>
      </c>
      <c r="I18" s="102"/>
      <c r="J18" s="103"/>
      <c r="K18" s="103"/>
      <c r="L18" s="103"/>
      <c r="M18" s="103"/>
      <c r="N18" s="103"/>
      <c r="O18" s="104"/>
      <c r="P18" s="104"/>
      <c r="Q18" s="104"/>
    </row>
    <row r="19" spans="2:17" ht="14" x14ac:dyDescent="0.35">
      <c r="B19" s="101" t="s">
        <v>116</v>
      </c>
      <c r="C19" s="101"/>
      <c r="D19" s="101">
        <f>'2017-18_working'!CY3</f>
        <v>94</v>
      </c>
      <c r="E19" s="101"/>
      <c r="F19" s="101"/>
      <c r="G19" s="101">
        <f>'2017-18_working'!DB3</f>
        <v>94</v>
      </c>
      <c r="I19" s="102"/>
      <c r="J19" s="103"/>
      <c r="K19" s="103"/>
      <c r="L19" s="103"/>
      <c r="M19" s="103"/>
      <c r="N19" s="103"/>
      <c r="O19" s="104"/>
      <c r="P19" s="104"/>
      <c r="Q19" s="104"/>
    </row>
    <row r="20" spans="2:17" ht="14" x14ac:dyDescent="0.35">
      <c r="B20" s="107" t="s">
        <v>118</v>
      </c>
      <c r="C20" s="101"/>
      <c r="D20" s="101">
        <f>'2017-18_working'!DF3</f>
        <v>2</v>
      </c>
      <c r="E20" s="101"/>
      <c r="F20" s="101"/>
      <c r="G20" s="101">
        <f>'2017-18_working'!DI3</f>
        <v>2</v>
      </c>
      <c r="I20" s="102"/>
      <c r="J20" s="103"/>
      <c r="K20" s="103"/>
      <c r="L20" s="103"/>
      <c r="M20" s="103"/>
      <c r="N20" s="103"/>
      <c r="O20" s="104"/>
      <c r="P20" s="104"/>
      <c r="Q20" s="104"/>
    </row>
    <row r="21" spans="2:17" ht="33" customHeight="1" x14ac:dyDescent="0.35">
      <c r="B21" s="108" t="s">
        <v>5</v>
      </c>
      <c r="C21" s="109">
        <f>SUM(C3:C20)</f>
        <v>1446</v>
      </c>
      <c r="D21" s="109">
        <f>SUM(D3:D20)</f>
        <v>1424</v>
      </c>
      <c r="E21" s="109">
        <f>SUM(E3:E20)</f>
        <v>92</v>
      </c>
      <c r="F21" s="109">
        <f>SUM(F3:F20)</f>
        <v>1026</v>
      </c>
      <c r="G21" s="109">
        <f>SUM(G3:G20)</f>
        <v>3988</v>
      </c>
      <c r="I21" s="102"/>
      <c r="J21" s="102"/>
      <c r="K21" s="102"/>
      <c r="L21" s="102"/>
      <c r="M21" s="102"/>
      <c r="N21" s="102"/>
      <c r="O21" s="102"/>
    </row>
    <row r="22" spans="2:17" ht="22.5" customHeight="1" x14ac:dyDescent="0.35">
      <c r="B22" s="110"/>
      <c r="C22" s="111"/>
      <c r="D22" s="111"/>
      <c r="E22" s="111"/>
      <c r="F22" s="111"/>
      <c r="J22" s="102"/>
    </row>
    <row r="23" spans="2:17" ht="22.5" customHeight="1" x14ac:dyDescent="0.35">
      <c r="B23" s="95"/>
      <c r="C23" s="112"/>
      <c r="D23" s="112"/>
      <c r="E23" s="112"/>
      <c r="F23" s="112"/>
      <c r="J23" s="102"/>
    </row>
    <row r="24" spans="2:17" ht="15.75" customHeight="1" x14ac:dyDescent="0.35"/>
    <row r="25" spans="2:17" ht="22.5" customHeight="1" x14ac:dyDescent="0.35">
      <c r="B25" s="113"/>
    </row>
    <row r="26" spans="2:17" ht="22.5" customHeight="1" x14ac:dyDescent="0.35"/>
    <row r="27" spans="2:17" ht="22.5" customHeight="1" x14ac:dyDescent="0.35"/>
    <row r="28" spans="2:17" ht="22.5" customHeight="1" x14ac:dyDescent="0.35"/>
    <row r="29" spans="2:17" ht="22.5" customHeight="1" x14ac:dyDescent="0.35"/>
    <row r="30" spans="2:17" ht="22.5" customHeight="1" x14ac:dyDescent="0.35"/>
    <row r="31" spans="2:17" ht="22.5" customHeight="1" x14ac:dyDescent="0.35"/>
    <row r="32" spans="2:17" ht="22.5" customHeight="1" x14ac:dyDescent="0.35"/>
    <row r="33" ht="22.5" customHeight="1" x14ac:dyDescent="0.35"/>
    <row r="34" ht="22.5" customHeight="1" x14ac:dyDescent="0.35"/>
    <row r="35" ht="22.5" customHeight="1" x14ac:dyDescent="0.35"/>
    <row r="36" ht="22.5" customHeight="1" x14ac:dyDescent="0.35"/>
    <row r="37" ht="22.5" customHeight="1" x14ac:dyDescent="0.35"/>
    <row r="38" ht="22.5" customHeight="1" x14ac:dyDescent="0.35"/>
    <row r="39" ht="22.5" customHeight="1" x14ac:dyDescent="0.35"/>
    <row r="40" ht="22.5" customHeight="1" x14ac:dyDescent="0.35"/>
    <row r="41" ht="22.5" customHeight="1" x14ac:dyDescent="0.35"/>
    <row r="42" ht="22.5" customHeight="1" x14ac:dyDescent="0.35"/>
    <row r="43" ht="22.5" customHeight="1" x14ac:dyDescent="0.35"/>
    <row r="44" ht="22.5" customHeight="1" x14ac:dyDescent="0.35"/>
    <row r="45" ht="22.5" customHeight="1" x14ac:dyDescent="0.35"/>
    <row r="46" ht="22.5" customHeight="1" x14ac:dyDescent="0.35"/>
    <row r="47" ht="22.5" customHeight="1" x14ac:dyDescent="0.35"/>
    <row r="48" ht="22.5" customHeight="1" x14ac:dyDescent="0.35"/>
    <row r="49" ht="22.5" customHeight="1" x14ac:dyDescent="0.35"/>
    <row r="50" ht="22.5" customHeight="1" x14ac:dyDescent="0.35"/>
    <row r="51" ht="22.5" customHeight="1" x14ac:dyDescent="0.35"/>
    <row r="52" ht="22.5" customHeight="1" x14ac:dyDescent="0.35"/>
    <row r="53" ht="22.5" customHeight="1" x14ac:dyDescent="0.35"/>
    <row r="54" ht="22.5" customHeight="1" x14ac:dyDescent="0.35"/>
    <row r="55" ht="22.5" customHeight="1" x14ac:dyDescent="0.35"/>
    <row r="56" ht="22.5" customHeight="1" x14ac:dyDescent="0.35"/>
    <row r="57" ht="22.5" customHeight="1" x14ac:dyDescent="0.35"/>
    <row r="58" ht="22.5" customHeight="1" x14ac:dyDescent="0.35"/>
    <row r="59" ht="22.5" customHeight="1" x14ac:dyDescent="0.35"/>
    <row r="60" ht="22.5" customHeight="1" x14ac:dyDescent="0.35"/>
    <row r="61" ht="22.5" customHeight="1" x14ac:dyDescent="0.35"/>
    <row r="62" ht="22.5" customHeight="1" x14ac:dyDescent="0.35"/>
    <row r="63" ht="22.5" customHeight="1" x14ac:dyDescent="0.35"/>
    <row r="64" ht="22.5" customHeight="1" x14ac:dyDescent="0.35"/>
    <row r="65" ht="22.5" customHeight="1" x14ac:dyDescent="0.35"/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F52"/>
  <sheetViews>
    <sheetView topLeftCell="A11" zoomScaleNormal="100" workbookViewId="0">
      <selection activeCell="F37" sqref="F37"/>
    </sheetView>
  </sheetViews>
  <sheetFormatPr defaultColWidth="9.1796875" defaultRowHeight="14.5" x14ac:dyDescent="0.35"/>
  <cols>
    <col min="1" max="1" width="71.7265625" style="4" customWidth="1"/>
    <col min="2" max="6" width="14.7265625" style="4" customWidth="1"/>
    <col min="7" max="10" width="9.1796875" style="4" customWidth="1"/>
    <col min="11" max="11" width="10" style="4" bestFit="1" customWidth="1"/>
    <col min="12" max="12" width="11.81640625" style="4" customWidth="1"/>
    <col min="13" max="17" width="9.1796875" style="4"/>
    <col min="18" max="18" width="11" style="4" customWidth="1"/>
    <col min="19" max="16384" width="9.1796875" style="4"/>
  </cols>
  <sheetData>
    <row r="1" spans="1:32" s="3" customFormat="1" ht="37.5" customHeight="1" x14ac:dyDescent="0.5">
      <c r="A1" s="129"/>
      <c r="B1" s="129"/>
      <c r="C1" s="129"/>
      <c r="D1" s="129"/>
      <c r="E1" s="129"/>
      <c r="F1" s="129"/>
      <c r="G1" s="1"/>
      <c r="H1" s="1"/>
      <c r="I1" s="2"/>
      <c r="J1" s="2"/>
    </row>
    <row r="2" spans="1:32" s="5" customFormat="1" ht="15" customHeight="1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32" s="5" customFormat="1" ht="15" customHeight="1" x14ac:dyDescent="0.35">
      <c r="A3" s="41" t="s">
        <v>63</v>
      </c>
      <c r="B3" s="42"/>
      <c r="C3" s="42"/>
      <c r="D3" s="42"/>
      <c r="E3" s="42"/>
      <c r="F3" s="4"/>
      <c r="G3" s="4"/>
      <c r="H3" s="4"/>
      <c r="I3" s="4"/>
      <c r="J3" s="4"/>
    </row>
    <row r="4" spans="1:32" s="5" customFormat="1" ht="15" customHeight="1" x14ac:dyDescent="0.35">
      <c r="A4" s="130" t="str">
        <f>FIRE1111!A4</f>
        <v>2017-18</v>
      </c>
      <c r="B4" s="130"/>
      <c r="C4" s="130"/>
      <c r="D4" s="130"/>
      <c r="E4" s="130"/>
      <c r="F4" s="4"/>
      <c r="G4" s="4"/>
      <c r="H4" s="4"/>
      <c r="I4" s="4"/>
      <c r="J4" s="4"/>
      <c r="K4" s="4"/>
    </row>
    <row r="5" spans="1:32" s="5" customFormat="1" ht="15" thickBot="1" x14ac:dyDescent="0.4">
      <c r="A5" s="4"/>
      <c r="B5" s="131"/>
      <c r="C5" s="131"/>
      <c r="D5" s="131"/>
      <c r="E5" s="131"/>
      <c r="F5" s="40"/>
      <c r="G5" s="4"/>
      <c r="H5" s="4"/>
      <c r="I5" s="6"/>
      <c r="J5" s="6"/>
      <c r="L5" s="6"/>
      <c r="M5" s="6"/>
      <c r="O5" s="6"/>
      <c r="P5" s="6"/>
      <c r="Q5" s="6"/>
      <c r="R5" s="6"/>
      <c r="S5" s="6"/>
      <c r="V5" s="7"/>
    </row>
    <row r="6" spans="1:32" s="11" customFormat="1" ht="29.5" thickBot="1" x14ac:dyDescent="0.4">
      <c r="A6" s="8" t="s">
        <v>112</v>
      </c>
      <c r="B6" s="9" t="s">
        <v>1</v>
      </c>
      <c r="C6" s="9" t="s">
        <v>2</v>
      </c>
      <c r="D6" s="9" t="s">
        <v>3</v>
      </c>
      <c r="E6" s="9" t="s">
        <v>4</v>
      </c>
      <c r="F6" s="10" t="s">
        <v>5</v>
      </c>
      <c r="K6" s="4"/>
    </row>
    <row r="7" spans="1:32" s="5" customFormat="1" ht="15" customHeight="1" x14ac:dyDescent="0.35">
      <c r="A7" s="71" t="s">
        <v>75</v>
      </c>
      <c r="B7" s="84" t="str">
        <f ca="1">INDIRECT("'("&amp;$A$4&amp;")'!C3")</f>
        <v>..</v>
      </c>
      <c r="C7" s="84" t="str">
        <f ca="1">INDIRECT("'("&amp;$A$4&amp;")'!d3")</f>
        <v>..</v>
      </c>
      <c r="D7" s="84" t="str">
        <f ca="1">INDIRECT("'("&amp;$A$4&amp;")'!e3")</f>
        <v>..</v>
      </c>
      <c r="E7" s="84" t="str">
        <f ca="1">INDIRECT("'("&amp;$A$4&amp;")'!f3")</f>
        <v>..</v>
      </c>
      <c r="F7" s="73" t="str">
        <f ca="1">INDIRECT("'("&amp;$A$4&amp;")'!g3")</f>
        <v>..</v>
      </c>
      <c r="G7" s="4"/>
      <c r="H7" s="4"/>
      <c r="I7" s="12"/>
      <c r="J7" s="86"/>
      <c r="L7" s="12"/>
      <c r="M7" s="12"/>
      <c r="O7" s="12"/>
      <c r="P7" s="12"/>
      <c r="Q7" s="12"/>
      <c r="R7" s="12"/>
      <c r="S7" s="12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4"/>
    </row>
    <row r="8" spans="1:32" s="5" customFormat="1" ht="15" customHeight="1" x14ac:dyDescent="0.35">
      <c r="A8" s="74" t="s">
        <v>90</v>
      </c>
      <c r="B8" s="85">
        <f ca="1">INDIRECT("'("&amp;$A$4&amp;")'!C4")</f>
        <v>20</v>
      </c>
      <c r="C8" s="85">
        <f ca="1">INDIRECT("'("&amp;$A$4&amp;")'!d4")</f>
        <v>28</v>
      </c>
      <c r="D8" s="85">
        <f ca="1">INDIRECT("'("&amp;$A$4&amp;")'!e4")</f>
        <v>2</v>
      </c>
      <c r="E8" s="85">
        <f ca="1">INDIRECT("'("&amp;$A$4&amp;")'!f4")</f>
        <v>15</v>
      </c>
      <c r="F8" s="15">
        <f ca="1">INDIRECT("'("&amp;$A$4&amp;")'!g4")</f>
        <v>65</v>
      </c>
      <c r="G8" s="4"/>
      <c r="I8" s="12"/>
      <c r="J8" s="86"/>
      <c r="L8" s="12"/>
      <c r="M8" s="12"/>
      <c r="O8" s="14"/>
      <c r="P8" s="14"/>
      <c r="Q8" s="14"/>
      <c r="R8" s="14"/>
      <c r="S8" s="14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2" s="5" customFormat="1" ht="15" customHeight="1" x14ac:dyDescent="0.35">
      <c r="A9" s="72" t="s">
        <v>76</v>
      </c>
      <c r="B9" s="85">
        <f ca="1">INDIRECT("'("&amp;$A$4&amp;")'!C5")</f>
        <v>47</v>
      </c>
      <c r="C9" s="85">
        <f ca="1">INDIRECT("'("&amp;$A$4&amp;")'!d5")</f>
        <v>28</v>
      </c>
      <c r="D9" s="85">
        <f ca="1">INDIRECT("'("&amp;$A$4&amp;")'!e5")</f>
        <v>3</v>
      </c>
      <c r="E9" s="85">
        <f ca="1">INDIRECT("'("&amp;$A$4&amp;")'!f5")</f>
        <v>13</v>
      </c>
      <c r="F9" s="15">
        <f ca="1">INDIRECT("'("&amp;$A$4&amp;")'!g5")</f>
        <v>91</v>
      </c>
      <c r="G9" s="4"/>
      <c r="I9" s="12"/>
      <c r="J9" s="86"/>
      <c r="L9" s="12"/>
      <c r="M9" s="12"/>
      <c r="O9" s="14"/>
      <c r="P9" s="14"/>
      <c r="Q9" s="14"/>
      <c r="R9" s="14"/>
      <c r="S9" s="14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2" s="5" customFormat="1" ht="15" customHeight="1" x14ac:dyDescent="0.35">
      <c r="A10" s="75" t="s">
        <v>77</v>
      </c>
      <c r="B10" s="85">
        <f ca="1">INDIRECT("'("&amp;$A$4&amp;")'!C6")</f>
        <v>0</v>
      </c>
      <c r="C10" s="85">
        <f ca="1">INDIRECT("'("&amp;$A$4&amp;")'!d6")</f>
        <v>0</v>
      </c>
      <c r="D10" s="85">
        <f ca="1">INDIRECT("'("&amp;$A$4&amp;")'!e6")</f>
        <v>0</v>
      </c>
      <c r="E10" s="85">
        <f ca="1">INDIRECT("'("&amp;$A$4&amp;")'!f6")</f>
        <v>0</v>
      </c>
      <c r="F10" s="15">
        <f ca="1">INDIRECT("'("&amp;$A$4&amp;")'!g6")</f>
        <v>0</v>
      </c>
      <c r="G10" s="4"/>
      <c r="I10" s="12"/>
      <c r="J10" s="86"/>
      <c r="L10" s="12"/>
      <c r="M10" s="12"/>
      <c r="O10" s="14"/>
      <c r="P10" s="14"/>
      <c r="Q10" s="14"/>
      <c r="R10" s="14"/>
      <c r="S10" s="14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2" s="5" customFormat="1" ht="15" customHeight="1" x14ac:dyDescent="0.35">
      <c r="A11" s="75" t="s">
        <v>78</v>
      </c>
      <c r="B11" s="85" t="str">
        <f ca="1">INDIRECT("'("&amp;$A$4&amp;")'!C7")</f>
        <v>..</v>
      </c>
      <c r="C11" s="85" t="str">
        <f ca="1">INDIRECT("'("&amp;$A$4&amp;")'!d7")</f>
        <v>..</v>
      </c>
      <c r="D11" s="85" t="str">
        <f ca="1">INDIRECT("'("&amp;$A$4&amp;")'!e7")</f>
        <v>..</v>
      </c>
      <c r="E11" s="85" t="str">
        <f ca="1">INDIRECT("'("&amp;$A$4&amp;")'!f7")</f>
        <v>..</v>
      </c>
      <c r="F11" s="15" t="str">
        <f ca="1">INDIRECT("'("&amp;$A$4&amp;")'!g7")</f>
        <v>..</v>
      </c>
      <c r="G11" s="4"/>
      <c r="I11" s="12"/>
      <c r="J11" s="86"/>
      <c r="L11" s="12"/>
      <c r="M11" s="12"/>
      <c r="O11" s="14"/>
      <c r="P11" s="14"/>
      <c r="Q11" s="14"/>
      <c r="R11" s="14"/>
      <c r="S11" s="14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2" s="5" customFormat="1" ht="15" customHeight="1" x14ac:dyDescent="0.35">
      <c r="A12" s="75" t="s">
        <v>91</v>
      </c>
      <c r="B12" s="85">
        <f ca="1">INDIRECT("'("&amp;$A$4&amp;")'!C8")</f>
        <v>0</v>
      </c>
      <c r="C12" s="85">
        <f ca="1">INDIRECT("'("&amp;$A$4&amp;")'!d8")</f>
        <v>0</v>
      </c>
      <c r="D12" s="85">
        <f ca="1">INDIRECT("'("&amp;$A$4&amp;")'!e8")</f>
        <v>0</v>
      </c>
      <c r="E12" s="85">
        <f ca="1">INDIRECT("'("&amp;$A$4&amp;")'!f8")</f>
        <v>0</v>
      </c>
      <c r="F12" s="15">
        <f ca="1">INDIRECT("'("&amp;$A$4&amp;")'!g8")</f>
        <v>0</v>
      </c>
      <c r="G12" s="4"/>
      <c r="I12" s="12"/>
      <c r="J12" s="86"/>
      <c r="L12" s="12"/>
      <c r="M12" s="12"/>
      <c r="O12" s="14"/>
      <c r="P12" s="14"/>
      <c r="Q12" s="14"/>
      <c r="R12" s="14"/>
      <c r="S12" s="14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2" s="5" customFormat="1" ht="15" customHeight="1" x14ac:dyDescent="0.35">
      <c r="A13" s="75" t="s">
        <v>79</v>
      </c>
      <c r="B13" s="85">
        <f ca="1">INDIRECT("'("&amp;$A$4&amp;")'!C9")</f>
        <v>0</v>
      </c>
      <c r="C13" s="85">
        <f ca="1">INDIRECT("'("&amp;$A$4&amp;")'!d9")</f>
        <v>9</v>
      </c>
      <c r="D13" s="85">
        <f ca="1">INDIRECT("'("&amp;$A$4&amp;")'!e9")</f>
        <v>0</v>
      </c>
      <c r="E13" s="85">
        <f ca="1">INDIRECT("'("&amp;$A$4&amp;")'!f9")</f>
        <v>29</v>
      </c>
      <c r="F13" s="15">
        <f ca="1">INDIRECT("'("&amp;$A$4&amp;")'!g9")</f>
        <v>38</v>
      </c>
      <c r="G13" s="4"/>
      <c r="I13" s="12"/>
      <c r="J13" s="86"/>
      <c r="L13" s="12"/>
      <c r="M13" s="12"/>
      <c r="O13" s="14"/>
      <c r="P13" s="14"/>
      <c r="Q13" s="14"/>
      <c r="R13" s="14"/>
      <c r="S13" s="14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2" s="5" customFormat="1" ht="15" customHeight="1" x14ac:dyDescent="0.35">
      <c r="A14" s="75" t="s">
        <v>80</v>
      </c>
      <c r="B14" s="85">
        <f ca="1">INDIRECT("'("&amp;$A$4&amp;")'!C10")</f>
        <v>4</v>
      </c>
      <c r="C14" s="85">
        <f ca="1">INDIRECT("'("&amp;$A$4&amp;")'!d10")</f>
        <v>1</v>
      </c>
      <c r="D14" s="85">
        <f ca="1">INDIRECT("'("&amp;$A$4&amp;")'!e10")</f>
        <v>5</v>
      </c>
      <c r="E14" s="85">
        <f ca="1">INDIRECT("'("&amp;$A$4&amp;")'!f10")</f>
        <v>48</v>
      </c>
      <c r="F14" s="15">
        <f ca="1">INDIRECT("'("&amp;$A$4&amp;")'!g10")</f>
        <v>58</v>
      </c>
      <c r="G14" s="4"/>
      <c r="I14" s="12"/>
      <c r="J14" s="86"/>
      <c r="L14" s="12"/>
      <c r="M14" s="12"/>
      <c r="O14" s="14"/>
      <c r="P14" s="14"/>
      <c r="Q14" s="14"/>
      <c r="R14" s="14"/>
      <c r="S14" s="14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2" s="5" customFormat="1" ht="15" customHeight="1" x14ac:dyDescent="0.35">
      <c r="A15" s="75" t="s">
        <v>81</v>
      </c>
      <c r="B15" s="85">
        <f ca="1">INDIRECT("'("&amp;$A$4&amp;")'!C11")</f>
        <v>51</v>
      </c>
      <c r="C15" s="85">
        <f ca="1">INDIRECT("'("&amp;$A$4&amp;")'!d11")</f>
        <v>20</v>
      </c>
      <c r="D15" s="85">
        <f ca="1">INDIRECT("'("&amp;$A$4&amp;")'!e11")</f>
        <v>3</v>
      </c>
      <c r="E15" s="85">
        <f ca="1">INDIRECT("'("&amp;$A$4&amp;")'!f11")</f>
        <v>17</v>
      </c>
      <c r="F15" s="15">
        <f ca="1">INDIRECT("'("&amp;$A$4&amp;")'!g11")</f>
        <v>91</v>
      </c>
      <c r="G15" s="4"/>
      <c r="I15" s="12"/>
      <c r="J15" s="86"/>
      <c r="L15" s="12"/>
      <c r="M15" s="12"/>
      <c r="O15" s="14"/>
      <c r="P15" s="14"/>
      <c r="Q15" s="14"/>
      <c r="R15" s="14"/>
      <c r="S15" s="14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2" s="5" customFormat="1" ht="15" customHeight="1" x14ac:dyDescent="0.35">
      <c r="A16" s="75" t="s">
        <v>82</v>
      </c>
      <c r="B16" s="85">
        <f ca="1">INDIRECT("'("&amp;$A$4&amp;")'!C12")</f>
        <v>881</v>
      </c>
      <c r="C16" s="85">
        <f ca="1">INDIRECT("'("&amp;$A$4&amp;")'!d12")</f>
        <v>132</v>
      </c>
      <c r="D16" s="85">
        <f ca="1">INDIRECT("'("&amp;$A$4&amp;")'!e12")</f>
        <v>17</v>
      </c>
      <c r="E16" s="85">
        <f ca="1">INDIRECT("'("&amp;$A$4&amp;")'!f12")</f>
        <v>112</v>
      </c>
      <c r="F16" s="15">
        <f ca="1">INDIRECT("'("&amp;$A$4&amp;")'!g12")</f>
        <v>1142</v>
      </c>
      <c r="G16" s="4"/>
      <c r="I16" s="12"/>
      <c r="J16" s="86"/>
      <c r="L16" s="12"/>
      <c r="M16" s="12"/>
      <c r="O16" s="14"/>
      <c r="P16" s="14"/>
      <c r="Q16" s="14"/>
      <c r="R16" s="14"/>
      <c r="S16" s="14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s="5" customFormat="1" ht="15" customHeight="1" x14ac:dyDescent="0.35">
      <c r="A17" s="75" t="s">
        <v>83</v>
      </c>
      <c r="B17" s="85">
        <f ca="1">INDIRECT("'("&amp;$A$4&amp;")'!C13")</f>
        <v>86</v>
      </c>
      <c r="C17" s="85">
        <f ca="1">INDIRECT("'("&amp;$A$4&amp;")'!d13")</f>
        <v>8</v>
      </c>
      <c r="D17" s="85">
        <f ca="1">INDIRECT("'("&amp;$A$4&amp;")'!e13")</f>
        <v>6</v>
      </c>
      <c r="E17" s="85">
        <f ca="1">INDIRECT("'("&amp;$A$4&amp;")'!f13")</f>
        <v>4</v>
      </c>
      <c r="F17" s="15">
        <f ca="1">INDIRECT("'("&amp;$A$4&amp;")'!g13")</f>
        <v>104</v>
      </c>
      <c r="G17" s="4"/>
      <c r="I17" s="12"/>
      <c r="J17" s="86"/>
      <c r="L17" s="12"/>
      <c r="M17" s="12"/>
      <c r="O17" s="14"/>
      <c r="P17" s="14"/>
      <c r="Q17" s="14"/>
      <c r="R17" s="14"/>
      <c r="S17" s="14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s="5" customFormat="1" ht="15" customHeight="1" x14ac:dyDescent="0.35">
      <c r="A18" s="75" t="s">
        <v>84</v>
      </c>
      <c r="B18" s="85">
        <f ca="1">INDIRECT("'("&amp;$A$4&amp;")'!C14")</f>
        <v>1</v>
      </c>
      <c r="C18" s="85">
        <f ca="1">INDIRECT("'("&amp;$A$4&amp;")'!d14")</f>
        <v>0</v>
      </c>
      <c r="D18" s="85">
        <f ca="1">INDIRECT("'("&amp;$A$4&amp;")'!e14")</f>
        <v>7</v>
      </c>
      <c r="E18" s="85">
        <f ca="1">INDIRECT("'("&amp;$A$4&amp;")'!f14")</f>
        <v>0</v>
      </c>
      <c r="F18" s="15">
        <f ca="1">INDIRECT("'("&amp;$A$4&amp;")'!g14")</f>
        <v>8</v>
      </c>
      <c r="G18" s="4"/>
      <c r="I18" s="12"/>
      <c r="J18" s="86"/>
      <c r="L18" s="12"/>
      <c r="M18" s="12"/>
      <c r="O18" s="14"/>
      <c r="P18" s="14"/>
      <c r="Q18" s="14"/>
      <c r="R18" s="14"/>
      <c r="S18" s="14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s="5" customFormat="1" ht="15" customHeight="1" x14ac:dyDescent="0.35">
      <c r="A19" s="75" t="s">
        <v>85</v>
      </c>
      <c r="B19" s="85">
        <f ca="1">INDIRECT("'("&amp;$A$4&amp;")'!C15")</f>
        <v>139</v>
      </c>
      <c r="C19" s="85">
        <f ca="1">INDIRECT("'("&amp;$A$4&amp;")'!d15")</f>
        <v>387</v>
      </c>
      <c r="D19" s="85">
        <f ca="1">INDIRECT("'("&amp;$A$4&amp;")'!e15")</f>
        <v>22</v>
      </c>
      <c r="E19" s="85">
        <f ca="1">INDIRECT("'("&amp;$A$4&amp;")'!f15")</f>
        <v>360</v>
      </c>
      <c r="F19" s="15">
        <f ca="1">INDIRECT("'("&amp;$A$4&amp;")'!g15")</f>
        <v>908</v>
      </c>
      <c r="G19" s="4"/>
      <c r="I19" s="12"/>
      <c r="J19" s="86"/>
      <c r="L19" s="12"/>
      <c r="M19" s="12"/>
      <c r="O19" s="14"/>
      <c r="P19" s="14"/>
      <c r="Q19" s="14"/>
      <c r="R19" s="14"/>
      <c r="S19" s="14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s="5" customFormat="1" ht="15" customHeight="1" x14ac:dyDescent="0.35">
      <c r="A20" s="76" t="s">
        <v>86</v>
      </c>
      <c r="B20" s="85">
        <f ca="1">INDIRECT("'("&amp;$A$4&amp;")'!C16")</f>
        <v>11</v>
      </c>
      <c r="C20" s="85">
        <f ca="1">INDIRECT("'("&amp;$A$4&amp;")'!d16")</f>
        <v>8</v>
      </c>
      <c r="D20" s="85">
        <f ca="1">INDIRECT("'("&amp;$A$4&amp;")'!e16")</f>
        <v>0</v>
      </c>
      <c r="E20" s="85">
        <f ca="1">INDIRECT("'("&amp;$A$4&amp;")'!f16")</f>
        <v>5</v>
      </c>
      <c r="F20" s="15">
        <f ca="1">INDIRECT("'("&amp;$A$4&amp;")'!g16")</f>
        <v>24</v>
      </c>
      <c r="G20" s="4"/>
      <c r="I20" s="12"/>
      <c r="J20" s="86"/>
      <c r="L20" s="12"/>
      <c r="M20" s="12"/>
      <c r="O20" s="14"/>
      <c r="P20" s="14"/>
      <c r="Q20" s="14"/>
      <c r="R20" s="14"/>
      <c r="S20" s="14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s="5" customFormat="1" ht="15" customHeight="1" x14ac:dyDescent="0.35">
      <c r="A21" s="76" t="s">
        <v>120</v>
      </c>
      <c r="B21" s="85" t="s">
        <v>65</v>
      </c>
      <c r="C21" s="85">
        <f ca="1">IF(OR(A4="2016-17",A4="2017-18"),INDIRECT("'("&amp;$A$4&amp;")'!d18"),"..")</f>
        <v>79</v>
      </c>
      <c r="D21" s="85" t="s">
        <v>65</v>
      </c>
      <c r="E21" s="85" t="s">
        <v>65</v>
      </c>
      <c r="F21" s="85">
        <f ca="1">IF(OR(A4="2016-17",A4="2017-18"),INDIRECT("'("&amp;$A$4&amp;")'!g18"),"..")</f>
        <v>79</v>
      </c>
      <c r="G21" s="4"/>
      <c r="I21" s="12"/>
      <c r="J21" s="86"/>
      <c r="L21" s="12"/>
      <c r="M21" s="12"/>
      <c r="O21" s="14"/>
      <c r="P21" s="14"/>
      <c r="Q21" s="14"/>
      <c r="R21" s="14"/>
      <c r="S21" s="14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s="5" customFormat="1" ht="15" customHeight="1" x14ac:dyDescent="0.35">
      <c r="A22" s="76" t="s">
        <v>116</v>
      </c>
      <c r="B22" s="85" t="s">
        <v>65</v>
      </c>
      <c r="C22" s="85">
        <f ca="1">IF(OR(A4="2016-17",A4="2017-18"),INDIRECT("'("&amp;$A$4&amp;")'!d19"),"..")</f>
        <v>94</v>
      </c>
      <c r="D22" s="85" t="s">
        <v>65</v>
      </c>
      <c r="E22" s="85" t="s">
        <v>65</v>
      </c>
      <c r="F22" s="85">
        <f ca="1">IF(OR(A4="2016-17",A4="2017-18"),INDIRECT("'("&amp;$A$4&amp;")'!g19"),"..")</f>
        <v>94</v>
      </c>
      <c r="G22" s="4"/>
      <c r="I22" s="12"/>
      <c r="J22" s="86"/>
      <c r="L22" s="12"/>
      <c r="M22" s="12"/>
      <c r="O22" s="14"/>
      <c r="P22" s="14"/>
      <c r="Q22" s="14"/>
      <c r="R22" s="14"/>
      <c r="S22" s="14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s="5" customFormat="1" ht="15" customHeight="1" x14ac:dyDescent="0.35">
      <c r="A23" s="76" t="s">
        <v>118</v>
      </c>
      <c r="B23" s="85" t="s">
        <v>65</v>
      </c>
      <c r="C23" s="85">
        <f ca="1">IF(OR(A4="2016-17",A4="2017-18"),INDIRECT("'("&amp;$A$4&amp;")'!d20"),"..")</f>
        <v>2</v>
      </c>
      <c r="D23" s="85" t="s">
        <v>65</v>
      </c>
      <c r="E23" s="85" t="s">
        <v>65</v>
      </c>
      <c r="F23" s="85">
        <f ca="1">IF(OR(A4="2016-17",A4="2017-18"),INDIRECT("'("&amp;$A$4&amp;")'!g20"),"..")</f>
        <v>2</v>
      </c>
      <c r="G23" s="4"/>
      <c r="I23" s="12"/>
      <c r="J23" s="86"/>
      <c r="L23" s="12"/>
      <c r="M23" s="12"/>
      <c r="O23" s="14"/>
      <c r="P23" s="14"/>
      <c r="Q23" s="14"/>
      <c r="R23" s="14"/>
      <c r="S23" s="14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s="5" customFormat="1" ht="15" customHeight="1" x14ac:dyDescent="0.35">
      <c r="A24" s="76" t="s">
        <v>87</v>
      </c>
      <c r="B24" s="85">
        <f ca="1">INDIRECT("'("&amp;$A$4&amp;")'!C17")</f>
        <v>206</v>
      </c>
      <c r="C24" s="85">
        <f ca="1">INDIRECT("'("&amp;$A$4&amp;")'!d17")</f>
        <v>628</v>
      </c>
      <c r="D24" s="85">
        <f ca="1">INDIRECT("'("&amp;$A$4&amp;")'!e17")</f>
        <v>27</v>
      </c>
      <c r="E24" s="85">
        <f ca="1">INDIRECT("'("&amp;$A$4&amp;")'!f17")</f>
        <v>423</v>
      </c>
      <c r="F24" s="15">
        <f ca="1">INDIRECT("'("&amp;$A$4&amp;")'!g17")</f>
        <v>1284</v>
      </c>
      <c r="G24" s="4"/>
      <c r="I24" s="12"/>
      <c r="J24" s="86"/>
      <c r="L24" s="12"/>
      <c r="M24" s="12"/>
      <c r="O24" s="14"/>
      <c r="P24" s="14"/>
      <c r="Q24" s="14"/>
      <c r="R24" s="14"/>
      <c r="S24" s="14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s="5" customFormat="1" ht="15" customHeight="1" thickBot="1" x14ac:dyDescent="0.4">
      <c r="A25" s="79" t="s">
        <v>5</v>
      </c>
      <c r="B25" s="80">
        <f ca="1">IF(OR(A4="2016-17",A4="2017-18"),INDIRECT("'("&amp;$A$4&amp;")'!c21"),INDIRECT("'("&amp;$A$4&amp;")'!c18"))</f>
        <v>1446</v>
      </c>
      <c r="C25" s="80">
        <f ca="1">IF(OR(A4="2016-17",A4="2017-18"),INDIRECT("'("&amp;$A$4&amp;")'!d21"),INDIRECT("'("&amp;$A$4&amp;")'!d18"))</f>
        <v>1424</v>
      </c>
      <c r="D25" s="80">
        <f ca="1">IF(OR(A4="2016-17",A4="2017-18"),INDIRECT("'("&amp;$A$4&amp;")'!e21"),INDIRECT("'("&amp;$A$4&amp;")'!e18"))</f>
        <v>92</v>
      </c>
      <c r="E25" s="80">
        <f ca="1">IF(OR(A4="2016-17",A4="2017-18"),INDIRECT("'("&amp;$A$4&amp;")'!f21"),INDIRECT("'("&amp;$A$4&amp;")'!f18"))</f>
        <v>1026</v>
      </c>
      <c r="F25" s="80">
        <f ca="1">IF(OR(OR(A4="2016-17",A4="2017-18"),A4="2017-18"),INDIRECT("'("&amp;$A$4&amp;")'!g21"),INDIRECT("'("&amp;$A$4&amp;")'!g18"))</f>
        <v>3988</v>
      </c>
      <c r="G25" s="4"/>
      <c r="I25" s="12"/>
      <c r="J25" s="86"/>
      <c r="L25" s="12"/>
      <c r="M25" s="12"/>
      <c r="O25" s="14"/>
      <c r="P25" s="14"/>
      <c r="Q25" s="14"/>
      <c r="R25" s="14"/>
      <c r="S25" s="14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x14ac:dyDescent="0.35">
      <c r="I26" s="12"/>
      <c r="J26" s="12"/>
      <c r="L26" s="12"/>
      <c r="M26" s="12"/>
      <c r="N26" s="12"/>
      <c r="O26" s="12"/>
      <c r="P26" s="12"/>
      <c r="Q26" s="12"/>
      <c r="R26" s="12"/>
      <c r="S26" s="12"/>
    </row>
    <row r="27" spans="1:31" s="5" customFormat="1" ht="15" customHeight="1" x14ac:dyDescent="0.35">
      <c r="A27" s="18"/>
      <c r="B27" s="18"/>
      <c r="C27" s="18"/>
      <c r="D27" s="18"/>
      <c r="E27" s="18"/>
      <c r="F27" s="18"/>
      <c r="G27" s="4"/>
      <c r="H27" s="4"/>
      <c r="I27" s="12"/>
      <c r="J27" s="12"/>
      <c r="K27" s="4"/>
      <c r="L27" s="12"/>
      <c r="M27" s="12"/>
      <c r="N27" s="12"/>
      <c r="O27" s="12"/>
      <c r="P27" s="12"/>
      <c r="Q27" s="12"/>
      <c r="R27" s="12"/>
      <c r="S27" s="12"/>
    </row>
    <row r="28" spans="1:31" s="5" customFormat="1" ht="15" customHeight="1" x14ac:dyDescent="0.35">
      <c r="A28" s="16"/>
      <c r="B28" s="16"/>
      <c r="C28" s="16"/>
      <c r="D28" s="16"/>
      <c r="E28" s="16"/>
      <c r="F28" s="16"/>
      <c r="G28" s="4"/>
      <c r="H28" s="4"/>
      <c r="I28" s="12"/>
      <c r="J28" s="12"/>
      <c r="K28" s="4"/>
      <c r="L28" s="12"/>
      <c r="M28" s="12"/>
      <c r="N28" s="12"/>
      <c r="O28" s="12"/>
      <c r="P28" s="12"/>
      <c r="Q28" s="12"/>
      <c r="R28" s="12"/>
      <c r="S28" s="12"/>
    </row>
    <row r="29" spans="1:31" s="5" customFormat="1" ht="15" customHeight="1" x14ac:dyDescent="0.35">
      <c r="A29" s="17"/>
      <c r="B29" s="4"/>
      <c r="C29" s="4"/>
      <c r="D29" s="4"/>
      <c r="E29" s="4"/>
      <c r="F29" s="4"/>
      <c r="G29" s="4"/>
      <c r="H29" s="4"/>
      <c r="I29" s="12"/>
      <c r="J29" s="12"/>
      <c r="K29" s="4"/>
      <c r="L29" s="12"/>
      <c r="M29" s="12"/>
      <c r="N29" s="12"/>
      <c r="O29" s="12"/>
      <c r="P29" s="12"/>
      <c r="Q29" s="12"/>
      <c r="R29" s="12"/>
      <c r="S29" s="12"/>
    </row>
    <row r="30" spans="1:31" s="5" customFormat="1" ht="15" customHeight="1" x14ac:dyDescent="0.35">
      <c r="A30" s="18"/>
      <c r="B30" s="18"/>
      <c r="C30" s="18"/>
      <c r="D30" s="18"/>
      <c r="E30" s="18"/>
      <c r="F30" s="18"/>
      <c r="G30" s="4"/>
      <c r="H30" s="4"/>
      <c r="I30" s="12"/>
      <c r="J30" s="12"/>
      <c r="K30" s="4"/>
      <c r="L30" s="12"/>
      <c r="M30" s="12"/>
      <c r="N30" s="12"/>
      <c r="O30" s="12"/>
      <c r="P30" s="12"/>
      <c r="Q30" s="12"/>
      <c r="R30" s="12"/>
      <c r="S30" s="12"/>
    </row>
    <row r="31" spans="1:31" s="5" customFormat="1" ht="15" customHeight="1" x14ac:dyDescent="0.35">
      <c r="A31" s="18"/>
      <c r="B31" s="18"/>
      <c r="C31" s="18"/>
      <c r="D31" s="18"/>
      <c r="E31" s="18"/>
      <c r="F31" s="18"/>
      <c r="G31" s="4"/>
      <c r="H31" s="4"/>
      <c r="I31" s="12"/>
      <c r="J31" s="12"/>
      <c r="K31" s="4"/>
      <c r="L31" s="12"/>
      <c r="M31" s="12"/>
      <c r="N31" s="12"/>
      <c r="O31" s="12"/>
      <c r="P31" s="12"/>
      <c r="Q31" s="12"/>
      <c r="R31" s="12"/>
      <c r="S31" s="12"/>
    </row>
    <row r="32" spans="1:31" s="5" customFormat="1" ht="15" customHeight="1" x14ac:dyDescent="0.35">
      <c r="A32" s="4"/>
      <c r="B32" s="2"/>
      <c r="C32" s="2"/>
      <c r="D32" s="2"/>
      <c r="E32" s="2"/>
      <c r="F32" s="2"/>
      <c r="K32" s="4"/>
    </row>
    <row r="33" spans="1:11" s="5" customFormat="1" ht="15" customHeight="1" x14ac:dyDescent="0.35">
      <c r="A33" s="19"/>
      <c r="B33" s="2"/>
      <c r="C33" s="2"/>
      <c r="D33" s="2"/>
      <c r="E33" s="2"/>
      <c r="F33" s="2"/>
      <c r="K33" s="4"/>
    </row>
    <row r="34" spans="1:11" s="5" customFormat="1" ht="15" customHeight="1" x14ac:dyDescent="0.35">
      <c r="A34" s="19"/>
      <c r="B34" s="2"/>
      <c r="C34" s="2"/>
      <c r="D34" s="2"/>
      <c r="E34" s="2"/>
      <c r="F34" s="2"/>
      <c r="K34" s="4"/>
    </row>
    <row r="35" spans="1:11" s="5" customFormat="1" x14ac:dyDescent="0.35">
      <c r="A35" s="18"/>
      <c r="B35" s="18"/>
      <c r="C35" s="18"/>
      <c r="D35" s="18"/>
      <c r="E35" s="18"/>
      <c r="F35" s="18"/>
      <c r="K35" s="4"/>
    </row>
    <row r="37" spans="1:11" s="5" customFormat="1" x14ac:dyDescent="0.35">
      <c r="A37" s="4"/>
      <c r="B37" s="4"/>
      <c r="C37" s="4"/>
      <c r="D37" s="4"/>
      <c r="E37" s="4"/>
      <c r="F37" s="20"/>
      <c r="K37" s="4"/>
    </row>
    <row r="38" spans="1:11" s="5" customFormat="1" x14ac:dyDescent="0.35">
      <c r="A38" s="19"/>
      <c r="B38" s="4"/>
      <c r="C38" s="4"/>
      <c r="D38" s="4"/>
      <c r="E38" s="4"/>
      <c r="F38" s="20"/>
      <c r="K38" s="4"/>
    </row>
    <row r="45" spans="1:11" x14ac:dyDescent="0.35">
      <c r="I45" s="4" t="s">
        <v>70</v>
      </c>
      <c r="J45" s="5"/>
    </row>
    <row r="46" spans="1:11" x14ac:dyDescent="0.35">
      <c r="I46" s="4" t="s">
        <v>66</v>
      </c>
    </row>
    <row r="47" spans="1:11" x14ac:dyDescent="0.35">
      <c r="I47" s="4" t="s">
        <v>67</v>
      </c>
    </row>
    <row r="48" spans="1:11" x14ac:dyDescent="0.35">
      <c r="I48" s="4" t="s">
        <v>68</v>
      </c>
    </row>
    <row r="49" spans="9:9" x14ac:dyDescent="0.35">
      <c r="I49" s="4" t="s">
        <v>69</v>
      </c>
    </row>
    <row r="50" spans="9:9" x14ac:dyDescent="0.35">
      <c r="I50" s="4" t="s">
        <v>64</v>
      </c>
    </row>
    <row r="51" spans="9:9" x14ac:dyDescent="0.35">
      <c r="I51" s="4" t="s">
        <v>52</v>
      </c>
    </row>
    <row r="52" spans="9:9" x14ac:dyDescent="0.35">
      <c r="I52" s="4" t="s">
        <v>121</v>
      </c>
    </row>
  </sheetData>
  <mergeCells count="3">
    <mergeCell ref="A1:F1"/>
    <mergeCell ref="A4:E4"/>
    <mergeCell ref="B5:E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F52"/>
  <sheetViews>
    <sheetView tabSelected="1" zoomScaleNormal="100" workbookViewId="0">
      <pane ySplit="6" topLeftCell="A7" activePane="bottomLeft" state="frozen"/>
      <selection pane="bottomLeft" sqref="A1:F1"/>
    </sheetView>
  </sheetViews>
  <sheetFormatPr defaultColWidth="9.1796875" defaultRowHeight="14.5" x14ac:dyDescent="0.35"/>
  <cols>
    <col min="1" max="1" width="80.7265625" style="4" customWidth="1"/>
    <col min="2" max="6" width="15.7265625" style="4" customWidth="1"/>
    <col min="7" max="8" width="9.1796875" style="4" customWidth="1"/>
    <col min="9" max="9" width="9.1796875" style="4" hidden="1" customWidth="1"/>
    <col min="10" max="10" width="9.1796875" style="4" customWidth="1"/>
    <col min="11" max="11" width="10" style="4" bestFit="1" customWidth="1"/>
    <col min="12" max="12" width="11.81640625" style="4" customWidth="1"/>
    <col min="13" max="17" width="9.1796875" style="4"/>
    <col min="18" max="18" width="11" style="4" customWidth="1"/>
    <col min="19" max="16384" width="9.1796875" style="4"/>
  </cols>
  <sheetData>
    <row r="1" spans="1:32" s="3" customFormat="1" ht="22.5" customHeight="1" x14ac:dyDescent="0.5">
      <c r="A1" s="129" t="s">
        <v>113</v>
      </c>
      <c r="B1" s="129"/>
      <c r="C1" s="129"/>
      <c r="D1" s="129"/>
      <c r="E1" s="129"/>
      <c r="F1" s="129"/>
      <c r="G1" s="1"/>
      <c r="H1" s="1"/>
      <c r="I1" s="2"/>
      <c r="J1" s="2"/>
    </row>
    <row r="2" spans="1:32" s="5" customFormat="1" ht="15" customHeight="1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32" s="5" customFormat="1" ht="15" customHeight="1" x14ac:dyDescent="0.35">
      <c r="A3" s="41" t="s">
        <v>63</v>
      </c>
      <c r="B3" s="42"/>
      <c r="C3" s="42"/>
      <c r="D3" s="42"/>
      <c r="E3" s="42"/>
      <c r="F3" s="4"/>
      <c r="G3" s="4"/>
      <c r="H3" s="4"/>
      <c r="I3" s="4"/>
      <c r="J3" s="4"/>
    </row>
    <row r="4" spans="1:32" s="5" customFormat="1" ht="15" customHeight="1" x14ac:dyDescent="0.35">
      <c r="A4" s="130" t="s">
        <v>141</v>
      </c>
      <c r="B4" s="130"/>
      <c r="C4" s="130"/>
      <c r="D4" s="130"/>
      <c r="E4" s="130"/>
      <c r="F4" s="4"/>
      <c r="G4" s="4"/>
      <c r="H4" s="4"/>
      <c r="I4" s="4"/>
      <c r="J4" s="4"/>
      <c r="K4" s="4"/>
    </row>
    <row r="5" spans="1:32" s="5" customFormat="1" ht="15" thickBot="1" x14ac:dyDescent="0.4">
      <c r="A5" s="4"/>
      <c r="B5" s="131"/>
      <c r="C5" s="131"/>
      <c r="D5" s="131"/>
      <c r="E5" s="131"/>
      <c r="F5" s="47"/>
      <c r="G5" s="4"/>
      <c r="H5" s="4"/>
      <c r="I5" s="6"/>
      <c r="J5" s="6"/>
      <c r="L5" s="6"/>
      <c r="M5" s="6"/>
      <c r="O5" s="6"/>
      <c r="P5" s="6"/>
      <c r="Q5" s="6"/>
      <c r="R5" s="6"/>
      <c r="S5" s="6"/>
      <c r="V5" s="7"/>
    </row>
    <row r="6" spans="1:32" s="11" customFormat="1" ht="31.5" thickBot="1" x14ac:dyDescent="0.4">
      <c r="A6" s="8" t="s">
        <v>112</v>
      </c>
      <c r="B6" s="9" t="s">
        <v>147</v>
      </c>
      <c r="C6" s="9" t="s">
        <v>145</v>
      </c>
      <c r="D6" s="9" t="s">
        <v>3</v>
      </c>
      <c r="E6" s="9" t="s">
        <v>4</v>
      </c>
      <c r="F6" s="10" t="s">
        <v>5</v>
      </c>
      <c r="K6" s="4"/>
    </row>
    <row r="7" spans="1:32" s="5" customFormat="1" ht="15" customHeight="1" x14ac:dyDescent="0.35">
      <c r="A7" s="71" t="s">
        <v>75</v>
      </c>
      <c r="B7" s="84" t="str">
        <f ca="1">IF('FIRE1111 raw'!B7="..","..",ROUND('FIRE1111 raw'!B7,0))</f>
        <v>..</v>
      </c>
      <c r="C7" s="84" t="str">
        <f ca="1">IF('FIRE1111 raw'!C7="..","..",ROUND('FIRE1111 raw'!C7,0))</f>
        <v>..</v>
      </c>
      <c r="D7" s="84" t="str">
        <f ca="1">IF('FIRE1111 raw'!D7="..","..",ROUND('FIRE1111 raw'!D7,0))</f>
        <v>..</v>
      </c>
      <c r="E7" s="84" t="str">
        <f ca="1">IF('FIRE1111 raw'!E7="..","..",ROUND('FIRE1111 raw'!E7,0))</f>
        <v>..</v>
      </c>
      <c r="F7" s="73" t="str">
        <f ca="1">IF('FIRE1111 raw'!F7="..","..",ROUND('FIRE1111 raw'!F7,0))</f>
        <v>..</v>
      </c>
      <c r="G7" s="4"/>
      <c r="H7" s="4"/>
      <c r="I7" s="12"/>
      <c r="J7" s="12"/>
      <c r="L7" s="12"/>
      <c r="M7" s="12"/>
      <c r="O7" s="12"/>
      <c r="P7" s="12"/>
      <c r="Q7" s="12"/>
      <c r="R7" s="12"/>
      <c r="S7" s="12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4"/>
    </row>
    <row r="8" spans="1:32" s="5" customFormat="1" ht="15" customHeight="1" x14ac:dyDescent="0.35">
      <c r="A8" s="74" t="s">
        <v>90</v>
      </c>
      <c r="B8" s="85">
        <f ca="1">IF('FIRE1111 raw'!B8="..","..",ROUND('FIRE1111 raw'!B8,0))</f>
        <v>20</v>
      </c>
      <c r="C8" s="85">
        <f ca="1">IF('FIRE1111 raw'!C8="..","..",ROUND('FIRE1111 raw'!C8,0))</f>
        <v>28</v>
      </c>
      <c r="D8" s="85">
        <f ca="1">IF('FIRE1111 raw'!D8="..","..",ROUND('FIRE1111 raw'!D8,0))</f>
        <v>2</v>
      </c>
      <c r="E8" s="85">
        <f ca="1">IF('FIRE1111 raw'!E8="..","..",ROUND('FIRE1111 raw'!E8,0))</f>
        <v>15</v>
      </c>
      <c r="F8" s="15">
        <f ca="1">IF('FIRE1111 raw'!F8="..","..",ROUND('FIRE1111 raw'!F8,0))</f>
        <v>65</v>
      </c>
      <c r="G8" s="4"/>
      <c r="I8" s="12"/>
      <c r="J8" s="12"/>
      <c r="L8" s="12"/>
      <c r="M8" s="12"/>
      <c r="O8" s="14"/>
      <c r="P8" s="14"/>
      <c r="Q8" s="14"/>
      <c r="R8" s="14"/>
      <c r="S8" s="14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2" s="5" customFormat="1" ht="15" customHeight="1" x14ac:dyDescent="0.35">
      <c r="A9" s="72" t="s">
        <v>124</v>
      </c>
      <c r="B9" s="85">
        <f ca="1">IF('FIRE1111 raw'!B9="..","..",ROUND('FIRE1111 raw'!B9,0))</f>
        <v>47</v>
      </c>
      <c r="C9" s="85">
        <f ca="1">IF('FIRE1111 raw'!C9="..","..",ROUND('FIRE1111 raw'!C9,0))</f>
        <v>28</v>
      </c>
      <c r="D9" s="85">
        <f ca="1">IF('FIRE1111 raw'!D9="..","..",ROUND('FIRE1111 raw'!D9,0))</f>
        <v>3</v>
      </c>
      <c r="E9" s="85">
        <f ca="1">IF('FIRE1111 raw'!E9="..","..",ROUND('FIRE1111 raw'!E9,0))</f>
        <v>13</v>
      </c>
      <c r="F9" s="15">
        <f ca="1">IF('FIRE1111 raw'!F9="..","..",ROUND('FIRE1111 raw'!F9,0))</f>
        <v>91</v>
      </c>
      <c r="G9" s="4"/>
      <c r="I9" s="12"/>
      <c r="J9" s="12"/>
      <c r="L9" s="12"/>
      <c r="M9" s="12"/>
      <c r="O9" s="14"/>
      <c r="P9" s="14"/>
      <c r="Q9" s="14"/>
      <c r="R9" s="14"/>
      <c r="S9" s="14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2" s="5" customFormat="1" ht="15" customHeight="1" x14ac:dyDescent="0.35">
      <c r="A10" s="75" t="s">
        <v>77</v>
      </c>
      <c r="B10" s="85">
        <f ca="1">IF('FIRE1111 raw'!B10="..","..",ROUND('FIRE1111 raw'!B10,0))</f>
        <v>0</v>
      </c>
      <c r="C10" s="85">
        <f ca="1">IF('FIRE1111 raw'!C10="..","..",ROUND('FIRE1111 raw'!C10,0))</f>
        <v>0</v>
      </c>
      <c r="D10" s="85">
        <f ca="1">IF('FIRE1111 raw'!D10="..","..",ROUND('FIRE1111 raw'!D10,0))</f>
        <v>0</v>
      </c>
      <c r="E10" s="85">
        <f ca="1">IF('FIRE1111 raw'!E10="..","..",ROUND('FIRE1111 raw'!E10,0))</f>
        <v>0</v>
      </c>
      <c r="F10" s="15">
        <f ca="1">IF('FIRE1111 raw'!F10="..","..",ROUND('FIRE1111 raw'!F10,0))</f>
        <v>0</v>
      </c>
      <c r="G10" s="4"/>
      <c r="I10" s="12"/>
      <c r="J10" s="12"/>
      <c r="L10" s="12"/>
      <c r="M10" s="12"/>
      <c r="O10" s="14"/>
      <c r="P10" s="14"/>
      <c r="Q10" s="14"/>
      <c r="R10" s="14"/>
      <c r="S10" s="14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2" s="5" customFormat="1" ht="15" customHeight="1" x14ac:dyDescent="0.35">
      <c r="A11" s="75" t="s">
        <v>78</v>
      </c>
      <c r="B11" s="85" t="str">
        <f ca="1">IF('FIRE1111 raw'!B11="..","..",ROUND('FIRE1111 raw'!B11,0))</f>
        <v>..</v>
      </c>
      <c r="C11" s="85" t="str">
        <f ca="1">IF('FIRE1111 raw'!C11="..","..",ROUND('FIRE1111 raw'!C11,0))</f>
        <v>..</v>
      </c>
      <c r="D11" s="85" t="str">
        <f ca="1">IF('FIRE1111 raw'!D11="..","..",ROUND('FIRE1111 raw'!D11,0))</f>
        <v>..</v>
      </c>
      <c r="E11" s="85" t="str">
        <f ca="1">IF('FIRE1111 raw'!E11="..","..",ROUND('FIRE1111 raw'!E11,0))</f>
        <v>..</v>
      </c>
      <c r="F11" s="15" t="str">
        <f ca="1">IF('FIRE1111 raw'!F11="..","..",ROUND('FIRE1111 raw'!F11,0))</f>
        <v>..</v>
      </c>
      <c r="G11" s="4"/>
      <c r="I11" s="12"/>
      <c r="J11" s="12"/>
      <c r="L11" s="12"/>
      <c r="M11" s="12"/>
      <c r="O11" s="14"/>
      <c r="P11" s="14"/>
      <c r="Q11" s="14"/>
      <c r="R11" s="14"/>
      <c r="S11" s="14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2" s="5" customFormat="1" ht="15" customHeight="1" x14ac:dyDescent="0.35">
      <c r="A12" s="75" t="s">
        <v>91</v>
      </c>
      <c r="B12" s="85">
        <f ca="1">IF('FIRE1111 raw'!B12="..","..",ROUND('FIRE1111 raw'!B12,0))</f>
        <v>0</v>
      </c>
      <c r="C12" s="85">
        <f ca="1">IF('FIRE1111 raw'!C12="..","..",ROUND('FIRE1111 raw'!C12,0))</f>
        <v>0</v>
      </c>
      <c r="D12" s="85">
        <f ca="1">IF('FIRE1111 raw'!D12="..","..",ROUND('FIRE1111 raw'!D12,0))</f>
        <v>0</v>
      </c>
      <c r="E12" s="85">
        <f ca="1">IF('FIRE1111 raw'!E12="..","..",ROUND('FIRE1111 raw'!E12,0))</f>
        <v>0</v>
      </c>
      <c r="F12" s="15">
        <f ca="1">IF('FIRE1111 raw'!F12="..","..",ROUND('FIRE1111 raw'!F12,0))</f>
        <v>0</v>
      </c>
      <c r="G12" s="4"/>
      <c r="I12" s="12"/>
      <c r="J12" s="12"/>
      <c r="L12" s="12"/>
      <c r="M12" s="12"/>
      <c r="O12" s="14"/>
      <c r="P12" s="14"/>
      <c r="Q12" s="14"/>
      <c r="R12" s="14"/>
      <c r="S12" s="14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2" s="5" customFormat="1" ht="15" customHeight="1" x14ac:dyDescent="0.35">
      <c r="A13" s="75" t="s">
        <v>79</v>
      </c>
      <c r="B13" s="85">
        <f ca="1">IF('FIRE1111 raw'!B13="..","..",ROUND('FIRE1111 raw'!B13,0))</f>
        <v>0</v>
      </c>
      <c r="C13" s="85">
        <f ca="1">IF('FIRE1111 raw'!C13="..","..",ROUND('FIRE1111 raw'!C13,0))</f>
        <v>9</v>
      </c>
      <c r="D13" s="85">
        <f ca="1">IF('FIRE1111 raw'!D13="..","..",ROUND('FIRE1111 raw'!D13,0))</f>
        <v>0</v>
      </c>
      <c r="E13" s="85">
        <f ca="1">IF('FIRE1111 raw'!E13="..","..",ROUND('FIRE1111 raw'!E13,0))</f>
        <v>29</v>
      </c>
      <c r="F13" s="15">
        <f ca="1">IF('FIRE1111 raw'!F13="..","..",ROUND('FIRE1111 raw'!F13,0))</f>
        <v>38</v>
      </c>
      <c r="G13" s="4"/>
      <c r="I13" s="12"/>
      <c r="J13" s="12"/>
      <c r="L13" s="12"/>
      <c r="M13" s="12"/>
      <c r="O13" s="14"/>
      <c r="P13" s="14"/>
      <c r="Q13" s="14"/>
      <c r="R13" s="14"/>
      <c r="S13" s="14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2" s="5" customFormat="1" ht="15" customHeight="1" x14ac:dyDescent="0.35">
      <c r="A14" s="75" t="s">
        <v>80</v>
      </c>
      <c r="B14" s="85">
        <f ca="1">IF('FIRE1111 raw'!B14="..","..",ROUND('FIRE1111 raw'!B14,0))</f>
        <v>4</v>
      </c>
      <c r="C14" s="85">
        <f ca="1">IF('FIRE1111 raw'!C14="..","..",ROUND('FIRE1111 raw'!C14,0))</f>
        <v>1</v>
      </c>
      <c r="D14" s="85">
        <f ca="1">IF('FIRE1111 raw'!D14="..","..",ROUND('FIRE1111 raw'!D14,0))</f>
        <v>5</v>
      </c>
      <c r="E14" s="85">
        <f ca="1">IF('FIRE1111 raw'!E14="..","..",ROUND('FIRE1111 raw'!E14,0))</f>
        <v>48</v>
      </c>
      <c r="F14" s="15">
        <f ca="1">IF('FIRE1111 raw'!F14="..","..",ROUND('FIRE1111 raw'!F14,0))</f>
        <v>58</v>
      </c>
      <c r="G14" s="4"/>
      <c r="I14" s="12"/>
      <c r="J14" s="12"/>
      <c r="L14" s="12"/>
      <c r="M14" s="12"/>
      <c r="O14" s="14"/>
      <c r="P14" s="14"/>
      <c r="Q14" s="14"/>
      <c r="R14" s="14"/>
      <c r="S14" s="14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2" s="5" customFormat="1" ht="15" customHeight="1" x14ac:dyDescent="0.35">
      <c r="A15" s="75" t="s">
        <v>81</v>
      </c>
      <c r="B15" s="85">
        <f ca="1">IF('FIRE1111 raw'!B15="..","..",ROUND('FIRE1111 raw'!B15,0))</f>
        <v>51</v>
      </c>
      <c r="C15" s="85">
        <f ca="1">IF('FIRE1111 raw'!C15="..","..",ROUND('FIRE1111 raw'!C15,0))</f>
        <v>20</v>
      </c>
      <c r="D15" s="85">
        <f ca="1">IF('FIRE1111 raw'!D15="..","..",ROUND('FIRE1111 raw'!D15,0))</f>
        <v>3</v>
      </c>
      <c r="E15" s="85">
        <f ca="1">IF('FIRE1111 raw'!E15="..","..",ROUND('FIRE1111 raw'!E15,0))</f>
        <v>17</v>
      </c>
      <c r="F15" s="15">
        <f ca="1">IF('FIRE1111 raw'!F15="..","..",ROUND('FIRE1111 raw'!F15,0))</f>
        <v>91</v>
      </c>
      <c r="G15" s="4"/>
      <c r="I15" s="12"/>
      <c r="J15" s="12"/>
      <c r="L15" s="12"/>
      <c r="M15" s="12"/>
      <c r="O15" s="14"/>
      <c r="P15" s="14"/>
      <c r="Q15" s="14"/>
      <c r="R15" s="14"/>
      <c r="S15" s="14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2" s="5" customFormat="1" ht="15" customHeight="1" x14ac:dyDescent="0.35">
      <c r="A16" s="75" t="s">
        <v>82</v>
      </c>
      <c r="B16" s="85">
        <f ca="1">IF('FIRE1111 raw'!B16="..","..",ROUND('FIRE1111 raw'!B16,0))</f>
        <v>881</v>
      </c>
      <c r="C16" s="85">
        <f ca="1">IF('FIRE1111 raw'!C16="..","..",ROUND('FIRE1111 raw'!C16,0))</f>
        <v>132</v>
      </c>
      <c r="D16" s="85">
        <f ca="1">IF('FIRE1111 raw'!D16="..","..",ROUND('FIRE1111 raw'!D16,0))</f>
        <v>17</v>
      </c>
      <c r="E16" s="85">
        <f ca="1">IF('FIRE1111 raw'!E16="..","..",ROUND('FIRE1111 raw'!E16,0))</f>
        <v>112</v>
      </c>
      <c r="F16" s="15">
        <f ca="1">IF('FIRE1111 raw'!F16="..","..",ROUND('FIRE1111 raw'!F16,0))</f>
        <v>1142</v>
      </c>
      <c r="G16" s="4"/>
      <c r="I16" s="12"/>
      <c r="J16" s="12"/>
      <c r="L16" s="12"/>
      <c r="M16" s="12"/>
      <c r="O16" s="14"/>
      <c r="P16" s="14"/>
      <c r="Q16" s="14"/>
      <c r="R16" s="14"/>
      <c r="S16" s="14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s="5" customFormat="1" ht="15" customHeight="1" x14ac:dyDescent="0.35">
      <c r="A17" s="75" t="s">
        <v>83</v>
      </c>
      <c r="B17" s="85">
        <f ca="1">IF('FIRE1111 raw'!B17="..","..",ROUND('FIRE1111 raw'!B17,0))</f>
        <v>86</v>
      </c>
      <c r="C17" s="85">
        <f ca="1">IF('FIRE1111 raw'!C17="..","..",ROUND('FIRE1111 raw'!C17,0))</f>
        <v>8</v>
      </c>
      <c r="D17" s="85">
        <f ca="1">IF('FIRE1111 raw'!D17="..","..",ROUND('FIRE1111 raw'!D17,0))</f>
        <v>6</v>
      </c>
      <c r="E17" s="85">
        <f ca="1">IF('FIRE1111 raw'!E17="..","..",ROUND('FIRE1111 raw'!E17,0))</f>
        <v>4</v>
      </c>
      <c r="F17" s="15">
        <f ca="1">IF('FIRE1111 raw'!F17="..","..",ROUND('FIRE1111 raw'!F17,0))</f>
        <v>104</v>
      </c>
      <c r="G17" s="4"/>
      <c r="I17" s="12"/>
      <c r="J17" s="12"/>
      <c r="L17" s="12"/>
      <c r="M17" s="12"/>
      <c r="O17" s="14"/>
      <c r="P17" s="14"/>
      <c r="Q17" s="14"/>
      <c r="R17" s="14"/>
      <c r="S17" s="14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s="5" customFormat="1" ht="15" customHeight="1" x14ac:dyDescent="0.35">
      <c r="A18" s="75" t="s">
        <v>84</v>
      </c>
      <c r="B18" s="85">
        <f ca="1">IF('FIRE1111 raw'!B18="..","..",ROUND('FIRE1111 raw'!B18,0))</f>
        <v>1</v>
      </c>
      <c r="C18" s="85">
        <f ca="1">IF('FIRE1111 raw'!C18="..","..",ROUND('FIRE1111 raw'!C18,0))</f>
        <v>0</v>
      </c>
      <c r="D18" s="85">
        <f ca="1">IF('FIRE1111 raw'!D18="..","..",ROUND('FIRE1111 raw'!D18,0))</f>
        <v>7</v>
      </c>
      <c r="E18" s="85">
        <f ca="1">IF('FIRE1111 raw'!E18="..","..",ROUND('FIRE1111 raw'!E18,0))</f>
        <v>0</v>
      </c>
      <c r="F18" s="15">
        <f ca="1">IF('FIRE1111 raw'!F18="..","..",ROUND('FIRE1111 raw'!F18,0))</f>
        <v>8</v>
      </c>
      <c r="G18" s="4"/>
      <c r="I18" s="12"/>
      <c r="J18" s="12"/>
      <c r="L18" s="12"/>
      <c r="M18" s="12"/>
      <c r="O18" s="14"/>
      <c r="P18" s="14"/>
      <c r="Q18" s="14"/>
      <c r="R18" s="14"/>
      <c r="S18" s="14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s="5" customFormat="1" ht="15" customHeight="1" x14ac:dyDescent="0.35">
      <c r="A19" s="75" t="s">
        <v>85</v>
      </c>
      <c r="B19" s="85">
        <f ca="1">IF('FIRE1111 raw'!B19="..","..",ROUND('FIRE1111 raw'!B19,0))</f>
        <v>139</v>
      </c>
      <c r="C19" s="85">
        <f ca="1">IF('FIRE1111 raw'!C19="..","..",ROUND('FIRE1111 raw'!C19,0))</f>
        <v>387</v>
      </c>
      <c r="D19" s="85">
        <f ca="1">IF('FIRE1111 raw'!D19="..","..",ROUND('FIRE1111 raw'!D19,0))</f>
        <v>22</v>
      </c>
      <c r="E19" s="85">
        <f ca="1">IF('FIRE1111 raw'!E19="..","..",ROUND('FIRE1111 raw'!E19,0))</f>
        <v>360</v>
      </c>
      <c r="F19" s="15">
        <f ca="1">IF('FIRE1111 raw'!F19="..","..",ROUND('FIRE1111 raw'!F19,0))</f>
        <v>908</v>
      </c>
      <c r="G19" s="4"/>
      <c r="I19" s="12"/>
      <c r="J19" s="12"/>
      <c r="L19" s="12"/>
      <c r="M19" s="12"/>
      <c r="O19" s="14"/>
      <c r="P19" s="14"/>
      <c r="Q19" s="14"/>
      <c r="R19" s="14"/>
      <c r="S19" s="14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s="5" customFormat="1" ht="15" customHeight="1" x14ac:dyDescent="0.35">
      <c r="A20" s="76" t="s">
        <v>86</v>
      </c>
      <c r="B20" s="85">
        <f ca="1">IF('FIRE1111 raw'!B20="..","..",ROUND('FIRE1111 raw'!B20,0))</f>
        <v>11</v>
      </c>
      <c r="C20" s="85">
        <f ca="1">IF('FIRE1111 raw'!C20="..","..",ROUND('FIRE1111 raw'!C20,0))</f>
        <v>8</v>
      </c>
      <c r="D20" s="85">
        <f ca="1">IF('FIRE1111 raw'!D20="..","..",ROUND('FIRE1111 raw'!D20,0))</f>
        <v>0</v>
      </c>
      <c r="E20" s="85">
        <f ca="1">IF('FIRE1111 raw'!E20="..","..",ROUND('FIRE1111 raw'!E20,0))</f>
        <v>5</v>
      </c>
      <c r="F20" s="15">
        <f ca="1">IF('FIRE1111 raw'!F20="..","..",ROUND('FIRE1111 raw'!F20,0))</f>
        <v>24</v>
      </c>
      <c r="G20" s="4"/>
      <c r="I20" s="12"/>
      <c r="J20" s="12"/>
      <c r="L20" s="12"/>
      <c r="M20" s="12"/>
      <c r="O20" s="14"/>
      <c r="P20" s="14"/>
      <c r="Q20" s="14"/>
      <c r="R20" s="14"/>
      <c r="S20" s="14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s="5" customFormat="1" ht="15" customHeight="1" x14ac:dyDescent="0.35">
      <c r="A21" s="76" t="s">
        <v>120</v>
      </c>
      <c r="B21" s="85" t="str">
        <f>IF('FIRE1111 raw'!B21="..","..",ROUND('FIRE1111 raw'!B21,0))</f>
        <v>..</v>
      </c>
      <c r="C21" s="85">
        <f ca="1">IF('FIRE1111 raw'!C21="..","..",ROUND('FIRE1111 raw'!C21,0))</f>
        <v>79</v>
      </c>
      <c r="D21" s="85" t="str">
        <f>IF('FIRE1111 raw'!D21="..","..",ROUND('FIRE1111 raw'!D21,0))</f>
        <v>..</v>
      </c>
      <c r="E21" s="85" t="str">
        <f>IF('FIRE1111 raw'!E21="..","..",ROUND('FIRE1111 raw'!E21,0))</f>
        <v>..</v>
      </c>
      <c r="F21" s="15">
        <f ca="1">IF('FIRE1111 raw'!F21="..","..",ROUND('FIRE1111 raw'!F21,0))</f>
        <v>79</v>
      </c>
      <c r="G21" s="4"/>
      <c r="I21" s="12"/>
      <c r="J21" s="12"/>
      <c r="L21" s="12"/>
      <c r="M21" s="12"/>
      <c r="O21" s="14"/>
      <c r="P21" s="14"/>
      <c r="Q21" s="14"/>
      <c r="R21" s="14"/>
      <c r="S21" s="14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s="5" customFormat="1" ht="15" customHeight="1" x14ac:dyDescent="0.35">
      <c r="A22" s="76" t="s">
        <v>116</v>
      </c>
      <c r="B22" s="85" t="str">
        <f>IF('FIRE1111 raw'!B22="..","..",ROUND('FIRE1111 raw'!B22,0))</f>
        <v>..</v>
      </c>
      <c r="C22" s="85">
        <f ca="1">IF('FIRE1111 raw'!C22="..","..",ROUND('FIRE1111 raw'!C22,0))</f>
        <v>94</v>
      </c>
      <c r="D22" s="85" t="str">
        <f>IF('FIRE1111 raw'!D22="..","..",ROUND('FIRE1111 raw'!D22,0))</f>
        <v>..</v>
      </c>
      <c r="E22" s="85" t="str">
        <f>IF('FIRE1111 raw'!E22="..","..",ROUND('FIRE1111 raw'!E22,0))</f>
        <v>..</v>
      </c>
      <c r="F22" s="15">
        <f ca="1">IF('FIRE1111 raw'!F22="..","..",ROUND('FIRE1111 raw'!F22,0))</f>
        <v>94</v>
      </c>
      <c r="G22" s="4"/>
      <c r="I22" s="12"/>
      <c r="J22" s="115"/>
      <c r="L22" s="12"/>
      <c r="M22" s="12"/>
      <c r="O22" s="14"/>
      <c r="P22" s="14"/>
      <c r="Q22" s="14"/>
      <c r="R22" s="14"/>
      <c r="S22" s="14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s="5" customFormat="1" ht="15" customHeight="1" x14ac:dyDescent="0.35">
      <c r="A23" s="76" t="s">
        <v>118</v>
      </c>
      <c r="B23" s="85" t="str">
        <f>IF('FIRE1111 raw'!B23="..","..",ROUND('FIRE1111 raw'!B23,0))</f>
        <v>..</v>
      </c>
      <c r="C23" s="85">
        <f ca="1">IF('FIRE1111 raw'!C23="..","..",ROUND('FIRE1111 raw'!C23,0))</f>
        <v>2</v>
      </c>
      <c r="D23" s="85" t="str">
        <f>IF('FIRE1111 raw'!D23="..","..",ROUND('FIRE1111 raw'!D23,0))</f>
        <v>..</v>
      </c>
      <c r="E23" s="85" t="str">
        <f>IF('FIRE1111 raw'!E23="..","..",ROUND('FIRE1111 raw'!E23,0))</f>
        <v>..</v>
      </c>
      <c r="F23" s="15">
        <f ca="1">IF('FIRE1111 raw'!F23="..","..",ROUND('FIRE1111 raw'!F23,0))</f>
        <v>2</v>
      </c>
      <c r="G23" s="4"/>
      <c r="I23" s="12"/>
      <c r="J23" s="12"/>
      <c r="L23" s="12"/>
      <c r="M23" s="12"/>
      <c r="O23" s="14"/>
      <c r="P23" s="14"/>
      <c r="Q23" s="14"/>
      <c r="R23" s="14"/>
      <c r="S23" s="14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s="5" customFormat="1" ht="15" customHeight="1" x14ac:dyDescent="0.35">
      <c r="A24" s="76" t="s">
        <v>87</v>
      </c>
      <c r="B24" s="85">
        <f ca="1">IF('FIRE1111 raw'!B24="..","..",ROUND('FIRE1111 raw'!B24,0))</f>
        <v>206</v>
      </c>
      <c r="C24" s="85">
        <f ca="1">IF('FIRE1111 raw'!C24="..","..",ROUND('FIRE1111 raw'!C24,0))</f>
        <v>628</v>
      </c>
      <c r="D24" s="85">
        <f ca="1">IF('FIRE1111 raw'!D24="..","..",ROUND('FIRE1111 raw'!D24,0))</f>
        <v>27</v>
      </c>
      <c r="E24" s="85">
        <f ca="1">IF('FIRE1111 raw'!E24="..","..",ROUND('FIRE1111 raw'!E24,0))</f>
        <v>423</v>
      </c>
      <c r="F24" s="15">
        <f ca="1">IF('FIRE1111 raw'!F24="..","..",ROUND('FIRE1111 raw'!F24,0))</f>
        <v>1284</v>
      </c>
      <c r="G24" s="4"/>
      <c r="I24" s="12"/>
      <c r="J24" s="12"/>
      <c r="L24" s="12"/>
      <c r="M24" s="12"/>
      <c r="O24" s="14"/>
      <c r="P24" s="14"/>
      <c r="Q24" s="14"/>
      <c r="R24" s="14"/>
      <c r="S24" s="14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s="5" customFormat="1" ht="15" customHeight="1" thickBot="1" x14ac:dyDescent="0.4">
      <c r="A25" s="79" t="s">
        <v>5</v>
      </c>
      <c r="B25" s="80">
        <f ca="1">IF('FIRE1111 raw'!B25="..","..",ROUND('FIRE1111 raw'!B25,0))</f>
        <v>1446</v>
      </c>
      <c r="C25" s="80">
        <f ca="1">IF('FIRE1111 raw'!C25="..","..",ROUND('FIRE1111 raw'!C25,0))</f>
        <v>1424</v>
      </c>
      <c r="D25" s="80">
        <f ca="1">IF('FIRE1111 raw'!D25="..","..",ROUND('FIRE1111 raw'!D25,0))</f>
        <v>92</v>
      </c>
      <c r="E25" s="80">
        <f ca="1">IF('FIRE1111 raw'!E25="..","..",ROUND('FIRE1111 raw'!E25,0))</f>
        <v>1026</v>
      </c>
      <c r="F25" s="80">
        <f ca="1">IF('FIRE1111 raw'!F25="..","..",ROUND('FIRE1111 raw'!F25,0))</f>
        <v>3988</v>
      </c>
      <c r="G25" s="4"/>
      <c r="H25" s="93"/>
      <c r="I25" s="12"/>
      <c r="J25" s="12"/>
      <c r="L25" s="12"/>
      <c r="M25" s="12"/>
      <c r="O25" s="14"/>
      <c r="P25" s="14"/>
      <c r="Q25" s="14"/>
      <c r="R25" s="14"/>
      <c r="S25" s="14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x14ac:dyDescent="0.35">
      <c r="I26" s="12"/>
      <c r="J26" s="12"/>
      <c r="L26" s="12"/>
      <c r="M26" s="12"/>
      <c r="N26" s="12"/>
      <c r="O26" s="12"/>
      <c r="P26" s="12"/>
      <c r="Q26" s="12"/>
      <c r="R26" s="12"/>
      <c r="S26" s="12"/>
    </row>
    <row r="27" spans="1:31" s="5" customFormat="1" ht="15" customHeight="1" x14ac:dyDescent="0.35">
      <c r="A27" s="132" t="s">
        <v>71</v>
      </c>
      <c r="B27" s="132"/>
      <c r="C27" s="132"/>
      <c r="D27" s="132"/>
      <c r="E27" s="132"/>
      <c r="F27" s="132"/>
      <c r="G27" s="4"/>
      <c r="H27" s="4"/>
      <c r="I27" s="12"/>
      <c r="J27" s="12"/>
      <c r="K27" s="4"/>
      <c r="L27" s="12"/>
      <c r="M27" s="12"/>
      <c r="N27" s="12"/>
      <c r="O27" s="12"/>
      <c r="P27" s="12"/>
      <c r="Q27" s="12"/>
      <c r="R27" s="12"/>
      <c r="S27" s="12"/>
    </row>
    <row r="28" spans="1:31" s="5" customFormat="1" ht="15" customHeight="1" x14ac:dyDescent="0.35">
      <c r="A28" s="132" t="s">
        <v>146</v>
      </c>
      <c r="B28" s="132"/>
      <c r="C28" s="132"/>
      <c r="D28" s="132"/>
      <c r="E28" s="132"/>
      <c r="F28" s="132"/>
      <c r="G28" s="4"/>
      <c r="H28" s="4"/>
      <c r="I28" s="12"/>
      <c r="J28" s="12"/>
      <c r="K28" s="4"/>
      <c r="L28" s="12"/>
      <c r="M28" s="12"/>
      <c r="N28" s="12"/>
      <c r="O28" s="12"/>
      <c r="P28" s="12"/>
      <c r="Q28" s="12"/>
      <c r="R28" s="12"/>
      <c r="S28" s="12"/>
    </row>
    <row r="29" spans="1:31" s="5" customFormat="1" ht="15" customHeight="1" x14ac:dyDescent="0.35">
      <c r="A29" s="46" t="s">
        <v>111</v>
      </c>
      <c r="B29" s="46"/>
      <c r="C29" s="46"/>
      <c r="D29" s="46"/>
      <c r="E29" s="46"/>
      <c r="F29" s="46"/>
      <c r="G29" s="4"/>
      <c r="H29" s="4"/>
      <c r="I29" s="12"/>
      <c r="J29" s="12"/>
      <c r="K29" s="4"/>
      <c r="L29" s="12"/>
      <c r="M29" s="12"/>
      <c r="N29" s="12"/>
      <c r="O29" s="12"/>
      <c r="P29" s="12"/>
      <c r="Q29" s="12"/>
      <c r="R29" s="12"/>
      <c r="S29" s="12"/>
    </row>
    <row r="30" spans="1:31" s="5" customFormat="1" ht="15" customHeight="1" x14ac:dyDescent="0.35">
      <c r="A30" s="45"/>
      <c r="B30" s="45"/>
      <c r="C30" s="45"/>
      <c r="D30" s="45"/>
      <c r="E30" s="45"/>
      <c r="F30" s="45"/>
      <c r="G30" s="4"/>
      <c r="H30" s="4"/>
      <c r="I30" s="12"/>
      <c r="J30" s="12"/>
      <c r="K30" s="4"/>
      <c r="L30" s="12"/>
      <c r="M30" s="12"/>
      <c r="N30" s="12"/>
      <c r="O30" s="12"/>
      <c r="P30" s="12"/>
      <c r="Q30" s="12"/>
      <c r="R30" s="12"/>
      <c r="S30" s="12"/>
    </row>
    <row r="31" spans="1:31" s="5" customFormat="1" ht="15" customHeight="1" x14ac:dyDescent="0.35">
      <c r="A31" s="4" t="s">
        <v>6</v>
      </c>
      <c r="B31" s="2"/>
      <c r="C31" s="2"/>
      <c r="D31" s="2"/>
      <c r="E31" s="2"/>
      <c r="F31" s="2"/>
      <c r="K31" s="4"/>
    </row>
    <row r="32" spans="1:31" s="5" customFormat="1" ht="15" customHeight="1" x14ac:dyDescent="0.35">
      <c r="A32" s="19" t="s">
        <v>7</v>
      </c>
      <c r="B32" s="2"/>
      <c r="C32" s="2"/>
      <c r="D32" s="2"/>
      <c r="E32" s="2"/>
      <c r="F32" s="2"/>
      <c r="K32" s="4"/>
    </row>
    <row r="33" spans="1:11" s="5" customFormat="1" ht="15" customHeight="1" x14ac:dyDescent="0.35">
      <c r="A33" s="19"/>
      <c r="B33" s="2"/>
      <c r="C33" s="2"/>
      <c r="D33" s="2"/>
      <c r="E33" s="2"/>
      <c r="F33" s="2"/>
      <c r="K33" s="4"/>
    </row>
    <row r="34" spans="1:11" s="5" customFormat="1" x14ac:dyDescent="0.35">
      <c r="A34" s="46" t="s">
        <v>72</v>
      </c>
      <c r="B34" s="46"/>
      <c r="C34" s="46"/>
      <c r="D34" s="46"/>
      <c r="E34" s="46"/>
      <c r="F34" s="46"/>
      <c r="K34" s="4"/>
    </row>
    <row r="36" spans="1:11" s="5" customFormat="1" x14ac:dyDescent="0.35">
      <c r="A36" s="4" t="s">
        <v>8</v>
      </c>
      <c r="B36" s="4"/>
      <c r="C36" s="4"/>
      <c r="D36" s="4"/>
      <c r="E36" s="4"/>
      <c r="F36" s="117" t="s">
        <v>123</v>
      </c>
      <c r="K36" s="4"/>
    </row>
    <row r="37" spans="1:11" s="5" customFormat="1" x14ac:dyDescent="0.35">
      <c r="A37" s="116" t="s">
        <v>142</v>
      </c>
      <c r="B37" s="4"/>
      <c r="C37" s="4"/>
      <c r="D37" s="4"/>
      <c r="E37" s="4"/>
      <c r="F37" s="118" t="s">
        <v>143</v>
      </c>
      <c r="K37" s="4"/>
    </row>
    <row r="38" spans="1:11" x14ac:dyDescent="0.35">
      <c r="F38" s="20"/>
    </row>
    <row r="44" spans="1:11" x14ac:dyDescent="0.35">
      <c r="J44" s="5"/>
    </row>
    <row r="45" spans="1:11" x14ac:dyDescent="0.35">
      <c r="I45" s="4" t="s">
        <v>66</v>
      </c>
    </row>
    <row r="46" spans="1:11" x14ac:dyDescent="0.35">
      <c r="I46" s="4" t="s">
        <v>67</v>
      </c>
    </row>
    <row r="47" spans="1:11" x14ac:dyDescent="0.35">
      <c r="I47" s="4" t="s">
        <v>68</v>
      </c>
    </row>
    <row r="48" spans="1:11" x14ac:dyDescent="0.35">
      <c r="I48" s="4" t="s">
        <v>69</v>
      </c>
    </row>
    <row r="49" spans="9:9" x14ac:dyDescent="0.35">
      <c r="I49" s="4" t="s">
        <v>64</v>
      </c>
    </row>
    <row r="50" spans="9:9" x14ac:dyDescent="0.35">
      <c r="I50" s="4" t="s">
        <v>52</v>
      </c>
    </row>
    <row r="51" spans="9:9" x14ac:dyDescent="0.35">
      <c r="I51" s="4" t="s">
        <v>121</v>
      </c>
    </row>
    <row r="52" spans="9:9" x14ac:dyDescent="0.35">
      <c r="I52" s="4" t="s">
        <v>141</v>
      </c>
    </row>
  </sheetData>
  <mergeCells count="5">
    <mergeCell ref="A1:F1"/>
    <mergeCell ref="A4:E4"/>
    <mergeCell ref="B5:E5"/>
    <mergeCell ref="A28:F28"/>
    <mergeCell ref="A27:F27"/>
  </mergeCells>
  <dataValidations disablePrompts="1" count="1">
    <dataValidation type="list" allowBlank="1" showInputMessage="1" showErrorMessage="1" sqref="A4:E4" xr:uid="{00000000-0002-0000-0E00-000000000000}">
      <formula1>$I$45:$I$52</formula1>
    </dataValidation>
  </dataValidations>
  <hyperlinks>
    <hyperlink ref="A32" r:id="rId1" xr:uid="{00000000-0004-0000-0E00-000000000000}"/>
    <hyperlink ref="A37" r:id="rId2" xr:uid="{16D2011E-FFB1-4EC7-9A99-0927C31878C8}"/>
    <hyperlink ref="F36" r:id="rId3" xr:uid="{55ED7A23-8CDA-40E1-BF42-8257A54D734A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2"/>
    <pageSetUpPr fitToPage="1"/>
  </sheetPr>
  <dimension ref="B1:G22"/>
  <sheetViews>
    <sheetView showGridLines="0" zoomScale="85" workbookViewId="0">
      <pane xSplit="2" ySplit="2" topLeftCell="C3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22.5" customHeight="1" x14ac:dyDescent="0.35"/>
  <cols>
    <col min="1" max="1" width="9.1796875" style="52"/>
    <col min="2" max="2" width="78" style="52" customWidth="1"/>
    <col min="3" max="6" width="17.54296875" style="52" customWidth="1"/>
    <col min="7" max="7" width="13.453125" style="52" customWidth="1"/>
    <col min="8" max="8" width="1.453125" style="52" customWidth="1"/>
    <col min="9" max="257" width="9.1796875" style="52"/>
    <col min="258" max="258" width="78" style="52" customWidth="1"/>
    <col min="259" max="262" width="17.54296875" style="52" customWidth="1"/>
    <col min="263" max="263" width="13.453125" style="52" customWidth="1"/>
    <col min="264" max="264" width="1.453125" style="52" customWidth="1"/>
    <col min="265" max="513" width="9.1796875" style="52"/>
    <col min="514" max="514" width="78" style="52" customWidth="1"/>
    <col min="515" max="518" width="17.54296875" style="52" customWidth="1"/>
    <col min="519" max="519" width="13.453125" style="52" customWidth="1"/>
    <col min="520" max="520" width="1.453125" style="52" customWidth="1"/>
    <col min="521" max="769" width="9.1796875" style="52"/>
    <col min="770" max="770" width="78" style="52" customWidth="1"/>
    <col min="771" max="774" width="17.54296875" style="52" customWidth="1"/>
    <col min="775" max="775" width="13.453125" style="52" customWidth="1"/>
    <col min="776" max="776" width="1.453125" style="52" customWidth="1"/>
    <col min="777" max="1025" width="9.1796875" style="52"/>
    <col min="1026" max="1026" width="78" style="52" customWidth="1"/>
    <col min="1027" max="1030" width="17.54296875" style="52" customWidth="1"/>
    <col min="1031" max="1031" width="13.453125" style="52" customWidth="1"/>
    <col min="1032" max="1032" width="1.453125" style="52" customWidth="1"/>
    <col min="1033" max="1281" width="9.1796875" style="52"/>
    <col min="1282" max="1282" width="78" style="52" customWidth="1"/>
    <col min="1283" max="1286" width="17.54296875" style="52" customWidth="1"/>
    <col min="1287" max="1287" width="13.453125" style="52" customWidth="1"/>
    <col min="1288" max="1288" width="1.453125" style="52" customWidth="1"/>
    <col min="1289" max="1537" width="9.1796875" style="52"/>
    <col min="1538" max="1538" width="78" style="52" customWidth="1"/>
    <col min="1539" max="1542" width="17.54296875" style="52" customWidth="1"/>
    <col min="1543" max="1543" width="13.453125" style="52" customWidth="1"/>
    <col min="1544" max="1544" width="1.453125" style="52" customWidth="1"/>
    <col min="1545" max="1793" width="9.1796875" style="52"/>
    <col min="1794" max="1794" width="78" style="52" customWidth="1"/>
    <col min="1795" max="1798" width="17.54296875" style="52" customWidth="1"/>
    <col min="1799" max="1799" width="13.453125" style="52" customWidth="1"/>
    <col min="1800" max="1800" width="1.453125" style="52" customWidth="1"/>
    <col min="1801" max="2049" width="9.1796875" style="52"/>
    <col min="2050" max="2050" width="78" style="52" customWidth="1"/>
    <col min="2051" max="2054" width="17.54296875" style="52" customWidth="1"/>
    <col min="2055" max="2055" width="13.453125" style="52" customWidth="1"/>
    <col min="2056" max="2056" width="1.453125" style="52" customWidth="1"/>
    <col min="2057" max="2305" width="9.1796875" style="52"/>
    <col min="2306" max="2306" width="78" style="52" customWidth="1"/>
    <col min="2307" max="2310" width="17.54296875" style="52" customWidth="1"/>
    <col min="2311" max="2311" width="13.453125" style="52" customWidth="1"/>
    <col min="2312" max="2312" width="1.453125" style="52" customWidth="1"/>
    <col min="2313" max="2561" width="9.1796875" style="52"/>
    <col min="2562" max="2562" width="78" style="52" customWidth="1"/>
    <col min="2563" max="2566" width="17.54296875" style="52" customWidth="1"/>
    <col min="2567" max="2567" width="13.453125" style="52" customWidth="1"/>
    <col min="2568" max="2568" width="1.453125" style="52" customWidth="1"/>
    <col min="2569" max="2817" width="9.1796875" style="52"/>
    <col min="2818" max="2818" width="78" style="52" customWidth="1"/>
    <col min="2819" max="2822" width="17.54296875" style="52" customWidth="1"/>
    <col min="2823" max="2823" width="13.453125" style="52" customWidth="1"/>
    <col min="2824" max="2824" width="1.453125" style="52" customWidth="1"/>
    <col min="2825" max="3073" width="9.1796875" style="52"/>
    <col min="3074" max="3074" width="78" style="52" customWidth="1"/>
    <col min="3075" max="3078" width="17.54296875" style="52" customWidth="1"/>
    <col min="3079" max="3079" width="13.453125" style="52" customWidth="1"/>
    <col min="3080" max="3080" width="1.453125" style="52" customWidth="1"/>
    <col min="3081" max="3329" width="9.1796875" style="52"/>
    <col min="3330" max="3330" width="78" style="52" customWidth="1"/>
    <col min="3331" max="3334" width="17.54296875" style="52" customWidth="1"/>
    <col min="3335" max="3335" width="13.453125" style="52" customWidth="1"/>
    <col min="3336" max="3336" width="1.453125" style="52" customWidth="1"/>
    <col min="3337" max="3585" width="9.1796875" style="52"/>
    <col min="3586" max="3586" width="78" style="52" customWidth="1"/>
    <col min="3587" max="3590" width="17.54296875" style="52" customWidth="1"/>
    <col min="3591" max="3591" width="13.453125" style="52" customWidth="1"/>
    <col min="3592" max="3592" width="1.453125" style="52" customWidth="1"/>
    <col min="3593" max="3841" width="9.1796875" style="52"/>
    <col min="3842" max="3842" width="78" style="52" customWidth="1"/>
    <col min="3843" max="3846" width="17.54296875" style="52" customWidth="1"/>
    <col min="3847" max="3847" width="13.453125" style="52" customWidth="1"/>
    <col min="3848" max="3848" width="1.453125" style="52" customWidth="1"/>
    <col min="3849" max="4097" width="9.1796875" style="52"/>
    <col min="4098" max="4098" width="78" style="52" customWidth="1"/>
    <col min="4099" max="4102" width="17.54296875" style="52" customWidth="1"/>
    <col min="4103" max="4103" width="13.453125" style="52" customWidth="1"/>
    <col min="4104" max="4104" width="1.453125" style="52" customWidth="1"/>
    <col min="4105" max="4353" width="9.1796875" style="52"/>
    <col min="4354" max="4354" width="78" style="52" customWidth="1"/>
    <col min="4355" max="4358" width="17.54296875" style="52" customWidth="1"/>
    <col min="4359" max="4359" width="13.453125" style="52" customWidth="1"/>
    <col min="4360" max="4360" width="1.453125" style="52" customWidth="1"/>
    <col min="4361" max="4609" width="9.1796875" style="52"/>
    <col min="4610" max="4610" width="78" style="52" customWidth="1"/>
    <col min="4611" max="4614" width="17.54296875" style="52" customWidth="1"/>
    <col min="4615" max="4615" width="13.453125" style="52" customWidth="1"/>
    <col min="4616" max="4616" width="1.453125" style="52" customWidth="1"/>
    <col min="4617" max="4865" width="9.1796875" style="52"/>
    <col min="4866" max="4866" width="78" style="52" customWidth="1"/>
    <col min="4867" max="4870" width="17.54296875" style="52" customWidth="1"/>
    <col min="4871" max="4871" width="13.453125" style="52" customWidth="1"/>
    <col min="4872" max="4872" width="1.453125" style="52" customWidth="1"/>
    <col min="4873" max="5121" width="9.1796875" style="52"/>
    <col min="5122" max="5122" width="78" style="52" customWidth="1"/>
    <col min="5123" max="5126" width="17.54296875" style="52" customWidth="1"/>
    <col min="5127" max="5127" width="13.453125" style="52" customWidth="1"/>
    <col min="5128" max="5128" width="1.453125" style="52" customWidth="1"/>
    <col min="5129" max="5377" width="9.1796875" style="52"/>
    <col min="5378" max="5378" width="78" style="52" customWidth="1"/>
    <col min="5379" max="5382" width="17.54296875" style="52" customWidth="1"/>
    <col min="5383" max="5383" width="13.453125" style="52" customWidth="1"/>
    <col min="5384" max="5384" width="1.453125" style="52" customWidth="1"/>
    <col min="5385" max="5633" width="9.1796875" style="52"/>
    <col min="5634" max="5634" width="78" style="52" customWidth="1"/>
    <col min="5635" max="5638" width="17.54296875" style="52" customWidth="1"/>
    <col min="5639" max="5639" width="13.453125" style="52" customWidth="1"/>
    <col min="5640" max="5640" width="1.453125" style="52" customWidth="1"/>
    <col min="5641" max="5889" width="9.1796875" style="52"/>
    <col min="5890" max="5890" width="78" style="52" customWidth="1"/>
    <col min="5891" max="5894" width="17.54296875" style="52" customWidth="1"/>
    <col min="5895" max="5895" width="13.453125" style="52" customWidth="1"/>
    <col min="5896" max="5896" width="1.453125" style="52" customWidth="1"/>
    <col min="5897" max="6145" width="9.1796875" style="52"/>
    <col min="6146" max="6146" width="78" style="52" customWidth="1"/>
    <col min="6147" max="6150" width="17.54296875" style="52" customWidth="1"/>
    <col min="6151" max="6151" width="13.453125" style="52" customWidth="1"/>
    <col min="6152" max="6152" width="1.453125" style="52" customWidth="1"/>
    <col min="6153" max="6401" width="9.1796875" style="52"/>
    <col min="6402" max="6402" width="78" style="52" customWidth="1"/>
    <col min="6403" max="6406" width="17.54296875" style="52" customWidth="1"/>
    <col min="6407" max="6407" width="13.453125" style="52" customWidth="1"/>
    <col min="6408" max="6408" width="1.453125" style="52" customWidth="1"/>
    <col min="6409" max="6657" width="9.1796875" style="52"/>
    <col min="6658" max="6658" width="78" style="52" customWidth="1"/>
    <col min="6659" max="6662" width="17.54296875" style="52" customWidth="1"/>
    <col min="6663" max="6663" width="13.453125" style="52" customWidth="1"/>
    <col min="6664" max="6664" width="1.453125" style="52" customWidth="1"/>
    <col min="6665" max="6913" width="9.1796875" style="52"/>
    <col min="6914" max="6914" width="78" style="52" customWidth="1"/>
    <col min="6915" max="6918" width="17.54296875" style="52" customWidth="1"/>
    <col min="6919" max="6919" width="13.453125" style="52" customWidth="1"/>
    <col min="6920" max="6920" width="1.453125" style="52" customWidth="1"/>
    <col min="6921" max="7169" width="9.1796875" style="52"/>
    <col min="7170" max="7170" width="78" style="52" customWidth="1"/>
    <col min="7171" max="7174" width="17.54296875" style="52" customWidth="1"/>
    <col min="7175" max="7175" width="13.453125" style="52" customWidth="1"/>
    <col min="7176" max="7176" width="1.453125" style="52" customWidth="1"/>
    <col min="7177" max="7425" width="9.1796875" style="52"/>
    <col min="7426" max="7426" width="78" style="52" customWidth="1"/>
    <col min="7427" max="7430" width="17.54296875" style="52" customWidth="1"/>
    <col min="7431" max="7431" width="13.453125" style="52" customWidth="1"/>
    <col min="7432" max="7432" width="1.453125" style="52" customWidth="1"/>
    <col min="7433" max="7681" width="9.1796875" style="52"/>
    <col min="7682" max="7682" width="78" style="52" customWidth="1"/>
    <col min="7683" max="7686" width="17.54296875" style="52" customWidth="1"/>
    <col min="7687" max="7687" width="13.453125" style="52" customWidth="1"/>
    <col min="7688" max="7688" width="1.453125" style="52" customWidth="1"/>
    <col min="7689" max="7937" width="9.1796875" style="52"/>
    <col min="7938" max="7938" width="78" style="52" customWidth="1"/>
    <col min="7939" max="7942" width="17.54296875" style="52" customWidth="1"/>
    <col min="7943" max="7943" width="13.453125" style="52" customWidth="1"/>
    <col min="7944" max="7944" width="1.453125" style="52" customWidth="1"/>
    <col min="7945" max="8193" width="9.1796875" style="52"/>
    <col min="8194" max="8194" width="78" style="52" customWidth="1"/>
    <col min="8195" max="8198" width="17.54296875" style="52" customWidth="1"/>
    <col min="8199" max="8199" width="13.453125" style="52" customWidth="1"/>
    <col min="8200" max="8200" width="1.453125" style="52" customWidth="1"/>
    <col min="8201" max="8449" width="9.1796875" style="52"/>
    <col min="8450" max="8450" width="78" style="52" customWidth="1"/>
    <col min="8451" max="8454" width="17.54296875" style="52" customWidth="1"/>
    <col min="8455" max="8455" width="13.453125" style="52" customWidth="1"/>
    <col min="8456" max="8456" width="1.453125" style="52" customWidth="1"/>
    <col min="8457" max="8705" width="9.1796875" style="52"/>
    <col min="8706" max="8706" width="78" style="52" customWidth="1"/>
    <col min="8707" max="8710" width="17.54296875" style="52" customWidth="1"/>
    <col min="8711" max="8711" width="13.453125" style="52" customWidth="1"/>
    <col min="8712" max="8712" width="1.453125" style="52" customWidth="1"/>
    <col min="8713" max="8961" width="9.1796875" style="52"/>
    <col min="8962" max="8962" width="78" style="52" customWidth="1"/>
    <col min="8963" max="8966" width="17.54296875" style="52" customWidth="1"/>
    <col min="8967" max="8967" width="13.453125" style="52" customWidth="1"/>
    <col min="8968" max="8968" width="1.453125" style="52" customWidth="1"/>
    <col min="8969" max="9217" width="9.1796875" style="52"/>
    <col min="9218" max="9218" width="78" style="52" customWidth="1"/>
    <col min="9219" max="9222" width="17.54296875" style="52" customWidth="1"/>
    <col min="9223" max="9223" width="13.453125" style="52" customWidth="1"/>
    <col min="9224" max="9224" width="1.453125" style="52" customWidth="1"/>
    <col min="9225" max="9473" width="9.1796875" style="52"/>
    <col min="9474" max="9474" width="78" style="52" customWidth="1"/>
    <col min="9475" max="9478" width="17.54296875" style="52" customWidth="1"/>
    <col min="9479" max="9479" width="13.453125" style="52" customWidth="1"/>
    <col min="9480" max="9480" width="1.453125" style="52" customWidth="1"/>
    <col min="9481" max="9729" width="9.1796875" style="52"/>
    <col min="9730" max="9730" width="78" style="52" customWidth="1"/>
    <col min="9731" max="9734" width="17.54296875" style="52" customWidth="1"/>
    <col min="9735" max="9735" width="13.453125" style="52" customWidth="1"/>
    <col min="9736" max="9736" width="1.453125" style="52" customWidth="1"/>
    <col min="9737" max="9985" width="9.1796875" style="52"/>
    <col min="9986" max="9986" width="78" style="52" customWidth="1"/>
    <col min="9987" max="9990" width="17.54296875" style="52" customWidth="1"/>
    <col min="9991" max="9991" width="13.453125" style="52" customWidth="1"/>
    <col min="9992" max="9992" width="1.453125" style="52" customWidth="1"/>
    <col min="9993" max="10241" width="9.1796875" style="52"/>
    <col min="10242" max="10242" width="78" style="52" customWidth="1"/>
    <col min="10243" max="10246" width="17.54296875" style="52" customWidth="1"/>
    <col min="10247" max="10247" width="13.453125" style="52" customWidth="1"/>
    <col min="10248" max="10248" width="1.453125" style="52" customWidth="1"/>
    <col min="10249" max="10497" width="9.1796875" style="52"/>
    <col min="10498" max="10498" width="78" style="52" customWidth="1"/>
    <col min="10499" max="10502" width="17.54296875" style="52" customWidth="1"/>
    <col min="10503" max="10503" width="13.453125" style="52" customWidth="1"/>
    <col min="10504" max="10504" width="1.453125" style="52" customWidth="1"/>
    <col min="10505" max="10753" width="9.1796875" style="52"/>
    <col min="10754" max="10754" width="78" style="52" customWidth="1"/>
    <col min="10755" max="10758" width="17.54296875" style="52" customWidth="1"/>
    <col min="10759" max="10759" width="13.453125" style="52" customWidth="1"/>
    <col min="10760" max="10760" width="1.453125" style="52" customWidth="1"/>
    <col min="10761" max="11009" width="9.1796875" style="52"/>
    <col min="11010" max="11010" width="78" style="52" customWidth="1"/>
    <col min="11011" max="11014" width="17.54296875" style="52" customWidth="1"/>
    <col min="11015" max="11015" width="13.453125" style="52" customWidth="1"/>
    <col min="11016" max="11016" width="1.453125" style="52" customWidth="1"/>
    <col min="11017" max="11265" width="9.1796875" style="52"/>
    <col min="11266" max="11266" width="78" style="52" customWidth="1"/>
    <col min="11267" max="11270" width="17.54296875" style="52" customWidth="1"/>
    <col min="11271" max="11271" width="13.453125" style="52" customWidth="1"/>
    <col min="11272" max="11272" width="1.453125" style="52" customWidth="1"/>
    <col min="11273" max="11521" width="9.1796875" style="52"/>
    <col min="11522" max="11522" width="78" style="52" customWidth="1"/>
    <col min="11523" max="11526" width="17.54296875" style="52" customWidth="1"/>
    <col min="11527" max="11527" width="13.453125" style="52" customWidth="1"/>
    <col min="11528" max="11528" width="1.453125" style="52" customWidth="1"/>
    <col min="11529" max="11777" width="9.1796875" style="52"/>
    <col min="11778" max="11778" width="78" style="52" customWidth="1"/>
    <col min="11779" max="11782" width="17.54296875" style="52" customWidth="1"/>
    <col min="11783" max="11783" width="13.453125" style="52" customWidth="1"/>
    <col min="11784" max="11784" width="1.453125" style="52" customWidth="1"/>
    <col min="11785" max="12033" width="9.1796875" style="52"/>
    <col min="12034" max="12034" width="78" style="52" customWidth="1"/>
    <col min="12035" max="12038" width="17.54296875" style="52" customWidth="1"/>
    <col min="12039" max="12039" width="13.453125" style="52" customWidth="1"/>
    <col min="12040" max="12040" width="1.453125" style="52" customWidth="1"/>
    <col min="12041" max="12289" width="9.1796875" style="52"/>
    <col min="12290" max="12290" width="78" style="52" customWidth="1"/>
    <col min="12291" max="12294" width="17.54296875" style="52" customWidth="1"/>
    <col min="12295" max="12295" width="13.453125" style="52" customWidth="1"/>
    <col min="12296" max="12296" width="1.453125" style="52" customWidth="1"/>
    <col min="12297" max="12545" width="9.1796875" style="52"/>
    <col min="12546" max="12546" width="78" style="52" customWidth="1"/>
    <col min="12547" max="12550" width="17.54296875" style="52" customWidth="1"/>
    <col min="12551" max="12551" width="13.453125" style="52" customWidth="1"/>
    <col min="12552" max="12552" width="1.453125" style="52" customWidth="1"/>
    <col min="12553" max="12801" width="9.1796875" style="52"/>
    <col min="12802" max="12802" width="78" style="52" customWidth="1"/>
    <col min="12803" max="12806" width="17.54296875" style="52" customWidth="1"/>
    <col min="12807" max="12807" width="13.453125" style="52" customWidth="1"/>
    <col min="12808" max="12808" width="1.453125" style="52" customWidth="1"/>
    <col min="12809" max="13057" width="9.1796875" style="52"/>
    <col min="13058" max="13058" width="78" style="52" customWidth="1"/>
    <col min="13059" max="13062" width="17.54296875" style="52" customWidth="1"/>
    <col min="13063" max="13063" width="13.453125" style="52" customWidth="1"/>
    <col min="13064" max="13064" width="1.453125" style="52" customWidth="1"/>
    <col min="13065" max="13313" width="9.1796875" style="52"/>
    <col min="13314" max="13314" width="78" style="52" customWidth="1"/>
    <col min="13315" max="13318" width="17.54296875" style="52" customWidth="1"/>
    <col min="13319" max="13319" width="13.453125" style="52" customWidth="1"/>
    <col min="13320" max="13320" width="1.453125" style="52" customWidth="1"/>
    <col min="13321" max="13569" width="9.1796875" style="52"/>
    <col min="13570" max="13570" width="78" style="52" customWidth="1"/>
    <col min="13571" max="13574" width="17.54296875" style="52" customWidth="1"/>
    <col min="13575" max="13575" width="13.453125" style="52" customWidth="1"/>
    <col min="13576" max="13576" width="1.453125" style="52" customWidth="1"/>
    <col min="13577" max="13825" width="9.1796875" style="52"/>
    <col min="13826" max="13826" width="78" style="52" customWidth="1"/>
    <col min="13827" max="13830" width="17.54296875" style="52" customWidth="1"/>
    <col min="13831" max="13831" width="13.453125" style="52" customWidth="1"/>
    <col min="13832" max="13832" width="1.453125" style="52" customWidth="1"/>
    <col min="13833" max="14081" width="9.1796875" style="52"/>
    <col min="14082" max="14082" width="78" style="52" customWidth="1"/>
    <col min="14083" max="14086" width="17.54296875" style="52" customWidth="1"/>
    <col min="14087" max="14087" width="13.453125" style="52" customWidth="1"/>
    <col min="14088" max="14088" width="1.453125" style="52" customWidth="1"/>
    <col min="14089" max="14337" width="9.1796875" style="52"/>
    <col min="14338" max="14338" width="78" style="52" customWidth="1"/>
    <col min="14339" max="14342" width="17.54296875" style="52" customWidth="1"/>
    <col min="14343" max="14343" width="13.453125" style="52" customWidth="1"/>
    <col min="14344" max="14344" width="1.453125" style="52" customWidth="1"/>
    <col min="14345" max="14593" width="9.1796875" style="52"/>
    <col min="14594" max="14594" width="78" style="52" customWidth="1"/>
    <col min="14595" max="14598" width="17.54296875" style="52" customWidth="1"/>
    <col min="14599" max="14599" width="13.453125" style="52" customWidth="1"/>
    <col min="14600" max="14600" width="1.453125" style="52" customWidth="1"/>
    <col min="14601" max="14849" width="9.1796875" style="52"/>
    <col min="14850" max="14850" width="78" style="52" customWidth="1"/>
    <col min="14851" max="14854" width="17.54296875" style="52" customWidth="1"/>
    <col min="14855" max="14855" width="13.453125" style="52" customWidth="1"/>
    <col min="14856" max="14856" width="1.453125" style="52" customWidth="1"/>
    <col min="14857" max="15105" width="9.1796875" style="52"/>
    <col min="15106" max="15106" width="78" style="52" customWidth="1"/>
    <col min="15107" max="15110" width="17.54296875" style="52" customWidth="1"/>
    <col min="15111" max="15111" width="13.453125" style="52" customWidth="1"/>
    <col min="15112" max="15112" width="1.453125" style="52" customWidth="1"/>
    <col min="15113" max="15361" width="9.1796875" style="52"/>
    <col min="15362" max="15362" width="78" style="52" customWidth="1"/>
    <col min="15363" max="15366" width="17.54296875" style="52" customWidth="1"/>
    <col min="15367" max="15367" width="13.453125" style="52" customWidth="1"/>
    <col min="15368" max="15368" width="1.453125" style="52" customWidth="1"/>
    <col min="15369" max="15617" width="9.1796875" style="52"/>
    <col min="15618" max="15618" width="78" style="52" customWidth="1"/>
    <col min="15619" max="15622" width="17.54296875" style="52" customWidth="1"/>
    <col min="15623" max="15623" width="13.453125" style="52" customWidth="1"/>
    <col min="15624" max="15624" width="1.453125" style="52" customWidth="1"/>
    <col min="15625" max="15873" width="9.1796875" style="52"/>
    <col min="15874" max="15874" width="78" style="52" customWidth="1"/>
    <col min="15875" max="15878" width="17.54296875" style="52" customWidth="1"/>
    <col min="15879" max="15879" width="13.453125" style="52" customWidth="1"/>
    <col min="15880" max="15880" width="1.453125" style="52" customWidth="1"/>
    <col min="15881" max="16129" width="9.1796875" style="52"/>
    <col min="16130" max="16130" width="78" style="52" customWidth="1"/>
    <col min="16131" max="16134" width="17.54296875" style="52" customWidth="1"/>
    <col min="16135" max="16135" width="13.453125" style="52" customWidth="1"/>
    <col min="16136" max="16136" width="1.453125" style="52" customWidth="1"/>
    <col min="16137" max="16384" width="9.1796875" style="52"/>
  </cols>
  <sheetData>
    <row r="1" spans="2:7" ht="45" customHeight="1" x14ac:dyDescent="0.35">
      <c r="B1" s="120" t="s">
        <v>95</v>
      </c>
      <c r="C1" s="120"/>
      <c r="D1" s="120"/>
      <c r="E1" s="120"/>
      <c r="F1" s="120"/>
      <c r="G1" s="120"/>
    </row>
    <row r="2" spans="2:7" ht="28" x14ac:dyDescent="0.35">
      <c r="B2" s="53" t="s">
        <v>74</v>
      </c>
      <c r="C2" s="43" t="s">
        <v>1</v>
      </c>
      <c r="D2" s="43" t="s">
        <v>2</v>
      </c>
      <c r="E2" s="43" t="s">
        <v>3</v>
      </c>
      <c r="F2" s="43" t="s">
        <v>4</v>
      </c>
      <c r="G2" s="54" t="s">
        <v>5</v>
      </c>
    </row>
    <row r="3" spans="2:7" ht="33" customHeight="1" x14ac:dyDescent="0.35">
      <c r="B3" s="48" t="s">
        <v>75</v>
      </c>
      <c r="C3" s="48">
        <v>30</v>
      </c>
      <c r="D3" s="48">
        <v>28</v>
      </c>
      <c r="E3" s="48">
        <v>1</v>
      </c>
      <c r="F3" s="48">
        <v>10</v>
      </c>
      <c r="G3" s="55">
        <v>69</v>
      </c>
    </row>
    <row r="4" spans="2:7" ht="33" customHeight="1" x14ac:dyDescent="0.35">
      <c r="B4" s="48"/>
      <c r="C4" s="48"/>
      <c r="D4" s="48"/>
      <c r="E4" s="48"/>
      <c r="F4" s="48"/>
      <c r="G4" s="55"/>
    </row>
    <row r="5" spans="2:7" ht="33" customHeight="1" x14ac:dyDescent="0.35">
      <c r="B5" s="57" t="s">
        <v>76</v>
      </c>
      <c r="C5" s="57">
        <v>51</v>
      </c>
      <c r="D5" s="57">
        <v>25</v>
      </c>
      <c r="E5" s="57">
        <v>1</v>
      </c>
      <c r="F5" s="57">
        <v>13</v>
      </c>
      <c r="G5" s="55">
        <v>90</v>
      </c>
    </row>
    <row r="6" spans="2:7" ht="33" customHeight="1" x14ac:dyDescent="0.35">
      <c r="B6" s="57" t="s">
        <v>77</v>
      </c>
      <c r="C6" s="57">
        <v>0</v>
      </c>
      <c r="D6" s="57">
        <v>1</v>
      </c>
      <c r="E6" s="57">
        <v>0</v>
      </c>
      <c r="F6" s="57">
        <v>0</v>
      </c>
      <c r="G6" s="55">
        <v>1</v>
      </c>
    </row>
    <row r="7" spans="2:7" ht="33" customHeight="1" x14ac:dyDescent="0.35">
      <c r="B7" s="57" t="s">
        <v>78</v>
      </c>
      <c r="C7" s="57">
        <v>2</v>
      </c>
      <c r="D7" s="57">
        <v>29</v>
      </c>
      <c r="E7" s="57">
        <v>0</v>
      </c>
      <c r="F7" s="57">
        <v>4</v>
      </c>
      <c r="G7" s="55">
        <v>35</v>
      </c>
    </row>
    <row r="8" spans="2:7" ht="33" customHeight="1" x14ac:dyDescent="0.35">
      <c r="B8" s="57"/>
      <c r="C8" s="57"/>
      <c r="D8" s="57"/>
      <c r="E8" s="57"/>
      <c r="F8" s="57"/>
      <c r="G8" s="55"/>
    </row>
    <row r="9" spans="2:7" ht="33" customHeight="1" x14ac:dyDescent="0.35">
      <c r="B9" s="57" t="s">
        <v>79</v>
      </c>
      <c r="C9" s="57">
        <v>2</v>
      </c>
      <c r="D9" s="57">
        <v>21</v>
      </c>
      <c r="E9" s="57">
        <v>38</v>
      </c>
      <c r="F9" s="57">
        <v>182</v>
      </c>
      <c r="G9" s="55">
        <v>243</v>
      </c>
    </row>
    <row r="10" spans="2:7" ht="33" customHeight="1" x14ac:dyDescent="0.35">
      <c r="B10" s="57" t="s">
        <v>80</v>
      </c>
      <c r="C10" s="57">
        <v>1</v>
      </c>
      <c r="D10" s="57">
        <v>20</v>
      </c>
      <c r="E10" s="57">
        <v>9</v>
      </c>
      <c r="F10" s="57">
        <v>248</v>
      </c>
      <c r="G10" s="55">
        <v>278</v>
      </c>
    </row>
    <row r="11" spans="2:7" ht="33" customHeight="1" x14ac:dyDescent="0.35">
      <c r="B11" s="48" t="s">
        <v>81</v>
      </c>
      <c r="C11" s="48">
        <v>341</v>
      </c>
      <c r="D11" s="48">
        <v>24</v>
      </c>
      <c r="E11" s="48">
        <v>8</v>
      </c>
      <c r="F11" s="48">
        <v>51</v>
      </c>
      <c r="G11" s="55">
        <v>424</v>
      </c>
    </row>
    <row r="12" spans="2:7" ht="33" customHeight="1" x14ac:dyDescent="0.35">
      <c r="B12" s="48" t="s">
        <v>82</v>
      </c>
      <c r="C12" s="48">
        <v>609</v>
      </c>
      <c r="D12" s="48">
        <v>60</v>
      </c>
      <c r="E12" s="48">
        <v>12</v>
      </c>
      <c r="F12" s="48">
        <v>115</v>
      </c>
      <c r="G12" s="55">
        <v>796</v>
      </c>
    </row>
    <row r="13" spans="2:7" ht="33" customHeight="1" x14ac:dyDescent="0.35">
      <c r="B13" s="48" t="s">
        <v>83</v>
      </c>
      <c r="C13" s="48">
        <v>43</v>
      </c>
      <c r="D13" s="48">
        <v>17</v>
      </c>
      <c r="E13" s="48">
        <v>4</v>
      </c>
      <c r="F13" s="48">
        <v>327</v>
      </c>
      <c r="G13" s="55">
        <v>391</v>
      </c>
    </row>
    <row r="14" spans="2:7" ht="33" customHeight="1" x14ac:dyDescent="0.35">
      <c r="B14" s="48" t="s">
        <v>84</v>
      </c>
      <c r="C14" s="48">
        <v>1</v>
      </c>
      <c r="D14" s="48">
        <v>1</v>
      </c>
      <c r="E14" s="48">
        <v>7</v>
      </c>
      <c r="F14" s="81">
        <v>0</v>
      </c>
      <c r="G14" s="55">
        <v>9</v>
      </c>
    </row>
    <row r="15" spans="2:7" ht="33" customHeight="1" x14ac:dyDescent="0.35">
      <c r="B15" s="48" t="s">
        <v>85</v>
      </c>
      <c r="C15" s="48">
        <v>119</v>
      </c>
      <c r="D15" s="48">
        <v>413</v>
      </c>
      <c r="E15" s="48">
        <v>14</v>
      </c>
      <c r="F15" s="48">
        <v>33</v>
      </c>
      <c r="G15" s="55">
        <v>579</v>
      </c>
    </row>
    <row r="16" spans="2:7" ht="33" customHeight="1" x14ac:dyDescent="0.35">
      <c r="B16" s="57" t="s">
        <v>86</v>
      </c>
      <c r="C16" s="57">
        <v>14</v>
      </c>
      <c r="D16" s="57">
        <v>7</v>
      </c>
      <c r="E16" s="57">
        <v>0</v>
      </c>
      <c r="F16" s="57">
        <v>10</v>
      </c>
      <c r="G16" s="55">
        <v>31</v>
      </c>
    </row>
    <row r="17" spans="2:7" ht="33" customHeight="1" x14ac:dyDescent="0.35">
      <c r="B17" s="58" t="s">
        <v>92</v>
      </c>
      <c r="C17" s="58">
        <v>107</v>
      </c>
      <c r="D17" s="58">
        <v>815</v>
      </c>
      <c r="E17" s="58">
        <v>30</v>
      </c>
      <c r="F17" s="58">
        <v>332</v>
      </c>
      <c r="G17" s="55">
        <v>1284</v>
      </c>
    </row>
    <row r="18" spans="2:7" ht="33" customHeight="1" x14ac:dyDescent="0.35">
      <c r="B18" s="59" t="s">
        <v>5</v>
      </c>
      <c r="C18" s="60">
        <v>1320</v>
      </c>
      <c r="D18" s="60">
        <v>1461</v>
      </c>
      <c r="E18" s="60">
        <v>124</v>
      </c>
      <c r="F18" s="60">
        <v>1325</v>
      </c>
      <c r="G18" s="60">
        <v>4230</v>
      </c>
    </row>
    <row r="19" spans="2:7" ht="22.5" customHeight="1" x14ac:dyDescent="0.35">
      <c r="B19" s="61"/>
    </row>
    <row r="20" spans="2:7" ht="22.5" customHeight="1" x14ac:dyDescent="0.35">
      <c r="B20" s="51" t="s">
        <v>88</v>
      </c>
    </row>
    <row r="21" spans="2:7" ht="15.75" customHeight="1" x14ac:dyDescent="0.35"/>
    <row r="22" spans="2:7" ht="22.5" customHeight="1" x14ac:dyDescent="0.35">
      <c r="B22" s="37" t="s">
        <v>62</v>
      </c>
    </row>
  </sheetData>
  <mergeCells count="1">
    <mergeCell ref="B1:G1"/>
  </mergeCells>
  <printOptions horizontalCentered="1"/>
  <pageMargins left="0.24" right="0.37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36"/>
  <sheetViews>
    <sheetView topLeftCell="B1" workbookViewId="0">
      <selection activeCell="C8" sqref="C8:G8"/>
    </sheetView>
  </sheetViews>
  <sheetFormatPr defaultColWidth="0" defaultRowHeight="12.5" x14ac:dyDescent="0.35"/>
  <cols>
    <col min="1" max="1" width="0" style="52" hidden="1"/>
    <col min="2" max="2" width="75.453125" style="52" customWidth="1"/>
    <col min="3" max="3" width="11.54296875" style="52" customWidth="1"/>
    <col min="4" max="6" width="12.81640625" style="52" customWidth="1"/>
    <col min="7" max="7" width="17.81640625" style="52" customWidth="1"/>
    <col min="8" max="8" width="10.26953125" style="52" customWidth="1"/>
    <col min="9" max="9" width="9.1796875" style="52" customWidth="1"/>
    <col min="10" max="10" width="8" style="52" hidden="1" customWidth="1"/>
    <col min="11" max="11" width="12.26953125" style="52" hidden="1" customWidth="1"/>
    <col min="12" max="14" width="0" style="52" hidden="1" customWidth="1"/>
    <col min="15" max="15" width="1.453125" style="52" hidden="1" customWidth="1"/>
    <col min="16" max="257" width="0" style="52" hidden="1"/>
    <col min="258" max="258" width="75.453125" style="52" customWidth="1"/>
    <col min="259" max="259" width="11.54296875" style="52" customWidth="1"/>
    <col min="260" max="262" width="12.81640625" style="52" customWidth="1"/>
    <col min="263" max="263" width="17.81640625" style="52" customWidth="1"/>
    <col min="264" max="264" width="10.26953125" style="52" customWidth="1"/>
    <col min="265" max="265" width="9.1796875" style="52" customWidth="1"/>
    <col min="266" max="271" width="0" style="52" hidden="1" customWidth="1"/>
    <col min="272" max="513" width="0" style="52" hidden="1"/>
    <col min="514" max="514" width="75.453125" style="52" customWidth="1"/>
    <col min="515" max="515" width="11.54296875" style="52" customWidth="1"/>
    <col min="516" max="518" width="12.81640625" style="52" customWidth="1"/>
    <col min="519" max="519" width="17.81640625" style="52" customWidth="1"/>
    <col min="520" max="520" width="10.26953125" style="52" customWidth="1"/>
    <col min="521" max="521" width="9.1796875" style="52" customWidth="1"/>
    <col min="522" max="527" width="0" style="52" hidden="1" customWidth="1"/>
    <col min="528" max="769" width="0" style="52" hidden="1"/>
    <col min="770" max="770" width="75.453125" style="52" customWidth="1"/>
    <col min="771" max="771" width="11.54296875" style="52" customWidth="1"/>
    <col min="772" max="774" width="12.81640625" style="52" customWidth="1"/>
    <col min="775" max="775" width="17.81640625" style="52" customWidth="1"/>
    <col min="776" max="776" width="10.26953125" style="52" customWidth="1"/>
    <col min="777" max="777" width="9.1796875" style="52" customWidth="1"/>
    <col min="778" max="783" width="0" style="52" hidden="1" customWidth="1"/>
    <col min="784" max="1025" width="0" style="52" hidden="1"/>
    <col min="1026" max="1026" width="75.453125" style="52" customWidth="1"/>
    <col min="1027" max="1027" width="11.54296875" style="52" customWidth="1"/>
    <col min="1028" max="1030" width="12.81640625" style="52" customWidth="1"/>
    <col min="1031" max="1031" width="17.81640625" style="52" customWidth="1"/>
    <col min="1032" max="1032" width="10.26953125" style="52" customWidth="1"/>
    <col min="1033" max="1033" width="9.1796875" style="52" customWidth="1"/>
    <col min="1034" max="1039" width="0" style="52" hidden="1" customWidth="1"/>
    <col min="1040" max="1281" width="0" style="52" hidden="1"/>
    <col min="1282" max="1282" width="75.453125" style="52" customWidth="1"/>
    <col min="1283" max="1283" width="11.54296875" style="52" customWidth="1"/>
    <col min="1284" max="1286" width="12.81640625" style="52" customWidth="1"/>
    <col min="1287" max="1287" width="17.81640625" style="52" customWidth="1"/>
    <col min="1288" max="1288" width="10.26953125" style="52" customWidth="1"/>
    <col min="1289" max="1289" width="9.1796875" style="52" customWidth="1"/>
    <col min="1290" max="1295" width="0" style="52" hidden="1" customWidth="1"/>
    <col min="1296" max="1537" width="0" style="52" hidden="1"/>
    <col min="1538" max="1538" width="75.453125" style="52" customWidth="1"/>
    <col min="1539" max="1539" width="11.54296875" style="52" customWidth="1"/>
    <col min="1540" max="1542" width="12.81640625" style="52" customWidth="1"/>
    <col min="1543" max="1543" width="17.81640625" style="52" customWidth="1"/>
    <col min="1544" max="1544" width="10.26953125" style="52" customWidth="1"/>
    <col min="1545" max="1545" width="9.1796875" style="52" customWidth="1"/>
    <col min="1546" max="1551" width="0" style="52" hidden="1" customWidth="1"/>
    <col min="1552" max="1793" width="0" style="52" hidden="1"/>
    <col min="1794" max="1794" width="75.453125" style="52" customWidth="1"/>
    <col min="1795" max="1795" width="11.54296875" style="52" customWidth="1"/>
    <col min="1796" max="1798" width="12.81640625" style="52" customWidth="1"/>
    <col min="1799" max="1799" width="17.81640625" style="52" customWidth="1"/>
    <col min="1800" max="1800" width="10.26953125" style="52" customWidth="1"/>
    <col min="1801" max="1801" width="9.1796875" style="52" customWidth="1"/>
    <col min="1802" max="1807" width="0" style="52" hidden="1" customWidth="1"/>
    <col min="1808" max="2049" width="0" style="52" hidden="1"/>
    <col min="2050" max="2050" width="75.453125" style="52" customWidth="1"/>
    <col min="2051" max="2051" width="11.54296875" style="52" customWidth="1"/>
    <col min="2052" max="2054" width="12.81640625" style="52" customWidth="1"/>
    <col min="2055" max="2055" width="17.81640625" style="52" customWidth="1"/>
    <col min="2056" max="2056" width="10.26953125" style="52" customWidth="1"/>
    <col min="2057" max="2057" width="9.1796875" style="52" customWidth="1"/>
    <col min="2058" max="2063" width="0" style="52" hidden="1" customWidth="1"/>
    <col min="2064" max="2305" width="0" style="52" hidden="1"/>
    <col min="2306" max="2306" width="75.453125" style="52" customWidth="1"/>
    <col min="2307" max="2307" width="11.54296875" style="52" customWidth="1"/>
    <col min="2308" max="2310" width="12.81640625" style="52" customWidth="1"/>
    <col min="2311" max="2311" width="17.81640625" style="52" customWidth="1"/>
    <col min="2312" max="2312" width="10.26953125" style="52" customWidth="1"/>
    <col min="2313" max="2313" width="9.1796875" style="52" customWidth="1"/>
    <col min="2314" max="2319" width="0" style="52" hidden="1" customWidth="1"/>
    <col min="2320" max="2561" width="0" style="52" hidden="1"/>
    <col min="2562" max="2562" width="75.453125" style="52" customWidth="1"/>
    <col min="2563" max="2563" width="11.54296875" style="52" customWidth="1"/>
    <col min="2564" max="2566" width="12.81640625" style="52" customWidth="1"/>
    <col min="2567" max="2567" width="17.81640625" style="52" customWidth="1"/>
    <col min="2568" max="2568" width="10.26953125" style="52" customWidth="1"/>
    <col min="2569" max="2569" width="9.1796875" style="52" customWidth="1"/>
    <col min="2570" max="2575" width="0" style="52" hidden="1" customWidth="1"/>
    <col min="2576" max="2817" width="0" style="52" hidden="1"/>
    <col min="2818" max="2818" width="75.453125" style="52" customWidth="1"/>
    <col min="2819" max="2819" width="11.54296875" style="52" customWidth="1"/>
    <col min="2820" max="2822" width="12.81640625" style="52" customWidth="1"/>
    <col min="2823" max="2823" width="17.81640625" style="52" customWidth="1"/>
    <col min="2824" max="2824" width="10.26953125" style="52" customWidth="1"/>
    <col min="2825" max="2825" width="9.1796875" style="52" customWidth="1"/>
    <col min="2826" max="2831" width="0" style="52" hidden="1" customWidth="1"/>
    <col min="2832" max="3073" width="0" style="52" hidden="1"/>
    <col min="3074" max="3074" width="75.453125" style="52" customWidth="1"/>
    <col min="3075" max="3075" width="11.54296875" style="52" customWidth="1"/>
    <col min="3076" max="3078" width="12.81640625" style="52" customWidth="1"/>
    <col min="3079" max="3079" width="17.81640625" style="52" customWidth="1"/>
    <col min="3080" max="3080" width="10.26953125" style="52" customWidth="1"/>
    <col min="3081" max="3081" width="9.1796875" style="52" customWidth="1"/>
    <col min="3082" max="3087" width="0" style="52" hidden="1" customWidth="1"/>
    <col min="3088" max="3329" width="0" style="52" hidden="1"/>
    <col min="3330" max="3330" width="75.453125" style="52" customWidth="1"/>
    <col min="3331" max="3331" width="11.54296875" style="52" customWidth="1"/>
    <col min="3332" max="3334" width="12.81640625" style="52" customWidth="1"/>
    <col min="3335" max="3335" width="17.81640625" style="52" customWidth="1"/>
    <col min="3336" max="3336" width="10.26953125" style="52" customWidth="1"/>
    <col min="3337" max="3337" width="9.1796875" style="52" customWidth="1"/>
    <col min="3338" max="3343" width="0" style="52" hidden="1" customWidth="1"/>
    <col min="3344" max="3585" width="0" style="52" hidden="1"/>
    <col min="3586" max="3586" width="75.453125" style="52" customWidth="1"/>
    <col min="3587" max="3587" width="11.54296875" style="52" customWidth="1"/>
    <col min="3588" max="3590" width="12.81640625" style="52" customWidth="1"/>
    <col min="3591" max="3591" width="17.81640625" style="52" customWidth="1"/>
    <col min="3592" max="3592" width="10.26953125" style="52" customWidth="1"/>
    <col min="3593" max="3593" width="9.1796875" style="52" customWidth="1"/>
    <col min="3594" max="3599" width="0" style="52" hidden="1" customWidth="1"/>
    <col min="3600" max="3841" width="0" style="52" hidden="1"/>
    <col min="3842" max="3842" width="75.453125" style="52" customWidth="1"/>
    <col min="3843" max="3843" width="11.54296875" style="52" customWidth="1"/>
    <col min="3844" max="3846" width="12.81640625" style="52" customWidth="1"/>
    <col min="3847" max="3847" width="17.81640625" style="52" customWidth="1"/>
    <col min="3848" max="3848" width="10.26953125" style="52" customWidth="1"/>
    <col min="3849" max="3849" width="9.1796875" style="52" customWidth="1"/>
    <col min="3850" max="3855" width="0" style="52" hidden="1" customWidth="1"/>
    <col min="3856" max="4097" width="0" style="52" hidden="1"/>
    <col min="4098" max="4098" width="75.453125" style="52" customWidth="1"/>
    <col min="4099" max="4099" width="11.54296875" style="52" customWidth="1"/>
    <col min="4100" max="4102" width="12.81640625" style="52" customWidth="1"/>
    <col min="4103" max="4103" width="17.81640625" style="52" customWidth="1"/>
    <col min="4104" max="4104" width="10.26953125" style="52" customWidth="1"/>
    <col min="4105" max="4105" width="9.1796875" style="52" customWidth="1"/>
    <col min="4106" max="4111" width="0" style="52" hidden="1" customWidth="1"/>
    <col min="4112" max="4353" width="0" style="52" hidden="1"/>
    <col min="4354" max="4354" width="75.453125" style="52" customWidth="1"/>
    <col min="4355" max="4355" width="11.54296875" style="52" customWidth="1"/>
    <col min="4356" max="4358" width="12.81640625" style="52" customWidth="1"/>
    <col min="4359" max="4359" width="17.81640625" style="52" customWidth="1"/>
    <col min="4360" max="4360" width="10.26953125" style="52" customWidth="1"/>
    <col min="4361" max="4361" width="9.1796875" style="52" customWidth="1"/>
    <col min="4362" max="4367" width="0" style="52" hidden="1" customWidth="1"/>
    <col min="4368" max="4609" width="0" style="52" hidden="1"/>
    <col min="4610" max="4610" width="75.453125" style="52" customWidth="1"/>
    <col min="4611" max="4611" width="11.54296875" style="52" customWidth="1"/>
    <col min="4612" max="4614" width="12.81640625" style="52" customWidth="1"/>
    <col min="4615" max="4615" width="17.81640625" style="52" customWidth="1"/>
    <col min="4616" max="4616" width="10.26953125" style="52" customWidth="1"/>
    <col min="4617" max="4617" width="9.1796875" style="52" customWidth="1"/>
    <col min="4618" max="4623" width="0" style="52" hidden="1" customWidth="1"/>
    <col min="4624" max="4865" width="0" style="52" hidden="1"/>
    <col min="4866" max="4866" width="75.453125" style="52" customWidth="1"/>
    <col min="4867" max="4867" width="11.54296875" style="52" customWidth="1"/>
    <col min="4868" max="4870" width="12.81640625" style="52" customWidth="1"/>
    <col min="4871" max="4871" width="17.81640625" style="52" customWidth="1"/>
    <col min="4872" max="4872" width="10.26953125" style="52" customWidth="1"/>
    <col min="4873" max="4873" width="9.1796875" style="52" customWidth="1"/>
    <col min="4874" max="4879" width="0" style="52" hidden="1" customWidth="1"/>
    <col min="4880" max="5121" width="0" style="52" hidden="1"/>
    <col min="5122" max="5122" width="75.453125" style="52" customWidth="1"/>
    <col min="5123" max="5123" width="11.54296875" style="52" customWidth="1"/>
    <col min="5124" max="5126" width="12.81640625" style="52" customWidth="1"/>
    <col min="5127" max="5127" width="17.81640625" style="52" customWidth="1"/>
    <col min="5128" max="5128" width="10.26953125" style="52" customWidth="1"/>
    <col min="5129" max="5129" width="9.1796875" style="52" customWidth="1"/>
    <col min="5130" max="5135" width="0" style="52" hidden="1" customWidth="1"/>
    <col min="5136" max="5377" width="0" style="52" hidden="1"/>
    <col min="5378" max="5378" width="75.453125" style="52" customWidth="1"/>
    <col min="5379" max="5379" width="11.54296875" style="52" customWidth="1"/>
    <col min="5380" max="5382" width="12.81640625" style="52" customWidth="1"/>
    <col min="5383" max="5383" width="17.81640625" style="52" customWidth="1"/>
    <col min="5384" max="5384" width="10.26953125" style="52" customWidth="1"/>
    <col min="5385" max="5385" width="9.1796875" style="52" customWidth="1"/>
    <col min="5386" max="5391" width="0" style="52" hidden="1" customWidth="1"/>
    <col min="5392" max="5633" width="0" style="52" hidden="1"/>
    <col min="5634" max="5634" width="75.453125" style="52" customWidth="1"/>
    <col min="5635" max="5635" width="11.54296875" style="52" customWidth="1"/>
    <col min="5636" max="5638" width="12.81640625" style="52" customWidth="1"/>
    <col min="5639" max="5639" width="17.81640625" style="52" customWidth="1"/>
    <col min="5640" max="5640" width="10.26953125" style="52" customWidth="1"/>
    <col min="5641" max="5641" width="9.1796875" style="52" customWidth="1"/>
    <col min="5642" max="5647" width="0" style="52" hidden="1" customWidth="1"/>
    <col min="5648" max="5889" width="0" style="52" hidden="1"/>
    <col min="5890" max="5890" width="75.453125" style="52" customWidth="1"/>
    <col min="5891" max="5891" width="11.54296875" style="52" customWidth="1"/>
    <col min="5892" max="5894" width="12.81640625" style="52" customWidth="1"/>
    <col min="5895" max="5895" width="17.81640625" style="52" customWidth="1"/>
    <col min="5896" max="5896" width="10.26953125" style="52" customWidth="1"/>
    <col min="5897" max="5897" width="9.1796875" style="52" customWidth="1"/>
    <col min="5898" max="5903" width="0" style="52" hidden="1" customWidth="1"/>
    <col min="5904" max="6145" width="0" style="52" hidden="1"/>
    <col min="6146" max="6146" width="75.453125" style="52" customWidth="1"/>
    <col min="6147" max="6147" width="11.54296875" style="52" customWidth="1"/>
    <col min="6148" max="6150" width="12.81640625" style="52" customWidth="1"/>
    <col min="6151" max="6151" width="17.81640625" style="52" customWidth="1"/>
    <col min="6152" max="6152" width="10.26953125" style="52" customWidth="1"/>
    <col min="6153" max="6153" width="9.1796875" style="52" customWidth="1"/>
    <col min="6154" max="6159" width="0" style="52" hidden="1" customWidth="1"/>
    <col min="6160" max="6401" width="0" style="52" hidden="1"/>
    <col min="6402" max="6402" width="75.453125" style="52" customWidth="1"/>
    <col min="6403" max="6403" width="11.54296875" style="52" customWidth="1"/>
    <col min="6404" max="6406" width="12.81640625" style="52" customWidth="1"/>
    <col min="6407" max="6407" width="17.81640625" style="52" customWidth="1"/>
    <col min="6408" max="6408" width="10.26953125" style="52" customWidth="1"/>
    <col min="6409" max="6409" width="9.1796875" style="52" customWidth="1"/>
    <col min="6410" max="6415" width="0" style="52" hidden="1" customWidth="1"/>
    <col min="6416" max="6657" width="0" style="52" hidden="1"/>
    <col min="6658" max="6658" width="75.453125" style="52" customWidth="1"/>
    <col min="6659" max="6659" width="11.54296875" style="52" customWidth="1"/>
    <col min="6660" max="6662" width="12.81640625" style="52" customWidth="1"/>
    <col min="6663" max="6663" width="17.81640625" style="52" customWidth="1"/>
    <col min="6664" max="6664" width="10.26953125" style="52" customWidth="1"/>
    <col min="6665" max="6665" width="9.1796875" style="52" customWidth="1"/>
    <col min="6666" max="6671" width="0" style="52" hidden="1" customWidth="1"/>
    <col min="6672" max="6913" width="0" style="52" hidden="1"/>
    <col min="6914" max="6914" width="75.453125" style="52" customWidth="1"/>
    <col min="6915" max="6915" width="11.54296875" style="52" customWidth="1"/>
    <col min="6916" max="6918" width="12.81640625" style="52" customWidth="1"/>
    <col min="6919" max="6919" width="17.81640625" style="52" customWidth="1"/>
    <col min="6920" max="6920" width="10.26953125" style="52" customWidth="1"/>
    <col min="6921" max="6921" width="9.1796875" style="52" customWidth="1"/>
    <col min="6922" max="6927" width="0" style="52" hidden="1" customWidth="1"/>
    <col min="6928" max="7169" width="0" style="52" hidden="1"/>
    <col min="7170" max="7170" width="75.453125" style="52" customWidth="1"/>
    <col min="7171" max="7171" width="11.54296875" style="52" customWidth="1"/>
    <col min="7172" max="7174" width="12.81640625" style="52" customWidth="1"/>
    <col min="7175" max="7175" width="17.81640625" style="52" customWidth="1"/>
    <col min="7176" max="7176" width="10.26953125" style="52" customWidth="1"/>
    <col min="7177" max="7177" width="9.1796875" style="52" customWidth="1"/>
    <col min="7178" max="7183" width="0" style="52" hidden="1" customWidth="1"/>
    <col min="7184" max="7425" width="0" style="52" hidden="1"/>
    <col min="7426" max="7426" width="75.453125" style="52" customWidth="1"/>
    <col min="7427" max="7427" width="11.54296875" style="52" customWidth="1"/>
    <col min="7428" max="7430" width="12.81640625" style="52" customWidth="1"/>
    <col min="7431" max="7431" width="17.81640625" style="52" customWidth="1"/>
    <col min="7432" max="7432" width="10.26953125" style="52" customWidth="1"/>
    <col min="7433" max="7433" width="9.1796875" style="52" customWidth="1"/>
    <col min="7434" max="7439" width="0" style="52" hidden="1" customWidth="1"/>
    <col min="7440" max="7681" width="0" style="52" hidden="1"/>
    <col min="7682" max="7682" width="75.453125" style="52" customWidth="1"/>
    <col min="7683" max="7683" width="11.54296875" style="52" customWidth="1"/>
    <col min="7684" max="7686" width="12.81640625" style="52" customWidth="1"/>
    <col min="7687" max="7687" width="17.81640625" style="52" customWidth="1"/>
    <col min="7688" max="7688" width="10.26953125" style="52" customWidth="1"/>
    <col min="7689" max="7689" width="9.1796875" style="52" customWidth="1"/>
    <col min="7690" max="7695" width="0" style="52" hidden="1" customWidth="1"/>
    <col min="7696" max="7937" width="0" style="52" hidden="1"/>
    <col min="7938" max="7938" width="75.453125" style="52" customWidth="1"/>
    <col min="7939" max="7939" width="11.54296875" style="52" customWidth="1"/>
    <col min="7940" max="7942" width="12.81640625" style="52" customWidth="1"/>
    <col min="7943" max="7943" width="17.81640625" style="52" customWidth="1"/>
    <col min="7944" max="7944" width="10.26953125" style="52" customWidth="1"/>
    <col min="7945" max="7945" width="9.1796875" style="52" customWidth="1"/>
    <col min="7946" max="7951" width="0" style="52" hidden="1" customWidth="1"/>
    <col min="7952" max="8193" width="0" style="52" hidden="1"/>
    <col min="8194" max="8194" width="75.453125" style="52" customWidth="1"/>
    <col min="8195" max="8195" width="11.54296875" style="52" customWidth="1"/>
    <col min="8196" max="8198" width="12.81640625" style="52" customWidth="1"/>
    <col min="8199" max="8199" width="17.81640625" style="52" customWidth="1"/>
    <col min="8200" max="8200" width="10.26953125" style="52" customWidth="1"/>
    <col min="8201" max="8201" width="9.1796875" style="52" customWidth="1"/>
    <col min="8202" max="8207" width="0" style="52" hidden="1" customWidth="1"/>
    <col min="8208" max="8449" width="0" style="52" hidden="1"/>
    <col min="8450" max="8450" width="75.453125" style="52" customWidth="1"/>
    <col min="8451" max="8451" width="11.54296875" style="52" customWidth="1"/>
    <col min="8452" max="8454" width="12.81640625" style="52" customWidth="1"/>
    <col min="8455" max="8455" width="17.81640625" style="52" customWidth="1"/>
    <col min="8456" max="8456" width="10.26953125" style="52" customWidth="1"/>
    <col min="8457" max="8457" width="9.1796875" style="52" customWidth="1"/>
    <col min="8458" max="8463" width="0" style="52" hidden="1" customWidth="1"/>
    <col min="8464" max="8705" width="0" style="52" hidden="1"/>
    <col min="8706" max="8706" width="75.453125" style="52" customWidth="1"/>
    <col min="8707" max="8707" width="11.54296875" style="52" customWidth="1"/>
    <col min="8708" max="8710" width="12.81640625" style="52" customWidth="1"/>
    <col min="8711" max="8711" width="17.81640625" style="52" customWidth="1"/>
    <col min="8712" max="8712" width="10.26953125" style="52" customWidth="1"/>
    <col min="8713" max="8713" width="9.1796875" style="52" customWidth="1"/>
    <col min="8714" max="8719" width="0" style="52" hidden="1" customWidth="1"/>
    <col min="8720" max="8961" width="0" style="52" hidden="1"/>
    <col min="8962" max="8962" width="75.453125" style="52" customWidth="1"/>
    <col min="8963" max="8963" width="11.54296875" style="52" customWidth="1"/>
    <col min="8964" max="8966" width="12.81640625" style="52" customWidth="1"/>
    <col min="8967" max="8967" width="17.81640625" style="52" customWidth="1"/>
    <col min="8968" max="8968" width="10.26953125" style="52" customWidth="1"/>
    <col min="8969" max="8969" width="9.1796875" style="52" customWidth="1"/>
    <col min="8970" max="8975" width="0" style="52" hidden="1" customWidth="1"/>
    <col min="8976" max="9217" width="0" style="52" hidden="1"/>
    <col min="9218" max="9218" width="75.453125" style="52" customWidth="1"/>
    <col min="9219" max="9219" width="11.54296875" style="52" customWidth="1"/>
    <col min="9220" max="9222" width="12.81640625" style="52" customWidth="1"/>
    <col min="9223" max="9223" width="17.81640625" style="52" customWidth="1"/>
    <col min="9224" max="9224" width="10.26953125" style="52" customWidth="1"/>
    <col min="9225" max="9225" width="9.1796875" style="52" customWidth="1"/>
    <col min="9226" max="9231" width="0" style="52" hidden="1" customWidth="1"/>
    <col min="9232" max="9473" width="0" style="52" hidden="1"/>
    <col min="9474" max="9474" width="75.453125" style="52" customWidth="1"/>
    <col min="9475" max="9475" width="11.54296875" style="52" customWidth="1"/>
    <col min="9476" max="9478" width="12.81640625" style="52" customWidth="1"/>
    <col min="9479" max="9479" width="17.81640625" style="52" customWidth="1"/>
    <col min="9480" max="9480" width="10.26953125" style="52" customWidth="1"/>
    <col min="9481" max="9481" width="9.1796875" style="52" customWidth="1"/>
    <col min="9482" max="9487" width="0" style="52" hidden="1" customWidth="1"/>
    <col min="9488" max="9729" width="0" style="52" hidden="1"/>
    <col min="9730" max="9730" width="75.453125" style="52" customWidth="1"/>
    <col min="9731" max="9731" width="11.54296875" style="52" customWidth="1"/>
    <col min="9732" max="9734" width="12.81640625" style="52" customWidth="1"/>
    <col min="9735" max="9735" width="17.81640625" style="52" customWidth="1"/>
    <col min="9736" max="9736" width="10.26953125" style="52" customWidth="1"/>
    <col min="9737" max="9737" width="9.1796875" style="52" customWidth="1"/>
    <col min="9738" max="9743" width="0" style="52" hidden="1" customWidth="1"/>
    <col min="9744" max="9985" width="0" style="52" hidden="1"/>
    <col min="9986" max="9986" width="75.453125" style="52" customWidth="1"/>
    <col min="9987" max="9987" width="11.54296875" style="52" customWidth="1"/>
    <col min="9988" max="9990" width="12.81640625" style="52" customWidth="1"/>
    <col min="9991" max="9991" width="17.81640625" style="52" customWidth="1"/>
    <col min="9992" max="9992" width="10.26953125" style="52" customWidth="1"/>
    <col min="9993" max="9993" width="9.1796875" style="52" customWidth="1"/>
    <col min="9994" max="9999" width="0" style="52" hidden="1" customWidth="1"/>
    <col min="10000" max="10241" width="0" style="52" hidden="1"/>
    <col min="10242" max="10242" width="75.453125" style="52" customWidth="1"/>
    <col min="10243" max="10243" width="11.54296875" style="52" customWidth="1"/>
    <col min="10244" max="10246" width="12.81640625" style="52" customWidth="1"/>
    <col min="10247" max="10247" width="17.81640625" style="52" customWidth="1"/>
    <col min="10248" max="10248" width="10.26953125" style="52" customWidth="1"/>
    <col min="10249" max="10249" width="9.1796875" style="52" customWidth="1"/>
    <col min="10250" max="10255" width="0" style="52" hidden="1" customWidth="1"/>
    <col min="10256" max="10497" width="0" style="52" hidden="1"/>
    <col min="10498" max="10498" width="75.453125" style="52" customWidth="1"/>
    <col min="10499" max="10499" width="11.54296875" style="52" customWidth="1"/>
    <col min="10500" max="10502" width="12.81640625" style="52" customWidth="1"/>
    <col min="10503" max="10503" width="17.81640625" style="52" customWidth="1"/>
    <col min="10504" max="10504" width="10.26953125" style="52" customWidth="1"/>
    <col min="10505" max="10505" width="9.1796875" style="52" customWidth="1"/>
    <col min="10506" max="10511" width="0" style="52" hidden="1" customWidth="1"/>
    <col min="10512" max="10753" width="0" style="52" hidden="1"/>
    <col min="10754" max="10754" width="75.453125" style="52" customWidth="1"/>
    <col min="10755" max="10755" width="11.54296875" style="52" customWidth="1"/>
    <col min="10756" max="10758" width="12.81640625" style="52" customWidth="1"/>
    <col min="10759" max="10759" width="17.81640625" style="52" customWidth="1"/>
    <col min="10760" max="10760" width="10.26953125" style="52" customWidth="1"/>
    <col min="10761" max="10761" width="9.1796875" style="52" customWidth="1"/>
    <col min="10762" max="10767" width="0" style="52" hidden="1" customWidth="1"/>
    <col min="10768" max="11009" width="0" style="52" hidden="1"/>
    <col min="11010" max="11010" width="75.453125" style="52" customWidth="1"/>
    <col min="11011" max="11011" width="11.54296875" style="52" customWidth="1"/>
    <col min="11012" max="11014" width="12.81640625" style="52" customWidth="1"/>
    <col min="11015" max="11015" width="17.81640625" style="52" customWidth="1"/>
    <col min="11016" max="11016" width="10.26953125" style="52" customWidth="1"/>
    <col min="11017" max="11017" width="9.1796875" style="52" customWidth="1"/>
    <col min="11018" max="11023" width="0" style="52" hidden="1" customWidth="1"/>
    <col min="11024" max="11265" width="0" style="52" hidden="1"/>
    <col min="11266" max="11266" width="75.453125" style="52" customWidth="1"/>
    <col min="11267" max="11267" width="11.54296875" style="52" customWidth="1"/>
    <col min="11268" max="11270" width="12.81640625" style="52" customWidth="1"/>
    <col min="11271" max="11271" width="17.81640625" style="52" customWidth="1"/>
    <col min="11272" max="11272" width="10.26953125" style="52" customWidth="1"/>
    <col min="11273" max="11273" width="9.1796875" style="52" customWidth="1"/>
    <col min="11274" max="11279" width="0" style="52" hidden="1" customWidth="1"/>
    <col min="11280" max="11521" width="0" style="52" hidden="1"/>
    <col min="11522" max="11522" width="75.453125" style="52" customWidth="1"/>
    <col min="11523" max="11523" width="11.54296875" style="52" customWidth="1"/>
    <col min="11524" max="11526" width="12.81640625" style="52" customWidth="1"/>
    <col min="11527" max="11527" width="17.81640625" style="52" customWidth="1"/>
    <col min="11528" max="11528" width="10.26953125" style="52" customWidth="1"/>
    <col min="11529" max="11529" width="9.1796875" style="52" customWidth="1"/>
    <col min="11530" max="11535" width="0" style="52" hidden="1" customWidth="1"/>
    <col min="11536" max="11777" width="0" style="52" hidden="1"/>
    <col min="11778" max="11778" width="75.453125" style="52" customWidth="1"/>
    <col min="11779" max="11779" width="11.54296875" style="52" customWidth="1"/>
    <col min="11780" max="11782" width="12.81640625" style="52" customWidth="1"/>
    <col min="11783" max="11783" width="17.81640625" style="52" customWidth="1"/>
    <col min="11784" max="11784" width="10.26953125" style="52" customWidth="1"/>
    <col min="11785" max="11785" width="9.1796875" style="52" customWidth="1"/>
    <col min="11786" max="11791" width="0" style="52" hidden="1" customWidth="1"/>
    <col min="11792" max="12033" width="0" style="52" hidden="1"/>
    <col min="12034" max="12034" width="75.453125" style="52" customWidth="1"/>
    <col min="12035" max="12035" width="11.54296875" style="52" customWidth="1"/>
    <col min="12036" max="12038" width="12.81640625" style="52" customWidth="1"/>
    <col min="12039" max="12039" width="17.81640625" style="52" customWidth="1"/>
    <col min="12040" max="12040" width="10.26953125" style="52" customWidth="1"/>
    <col min="12041" max="12041" width="9.1796875" style="52" customWidth="1"/>
    <col min="12042" max="12047" width="0" style="52" hidden="1" customWidth="1"/>
    <col min="12048" max="12289" width="0" style="52" hidden="1"/>
    <col min="12290" max="12290" width="75.453125" style="52" customWidth="1"/>
    <col min="12291" max="12291" width="11.54296875" style="52" customWidth="1"/>
    <col min="12292" max="12294" width="12.81640625" style="52" customWidth="1"/>
    <col min="12295" max="12295" width="17.81640625" style="52" customWidth="1"/>
    <col min="12296" max="12296" width="10.26953125" style="52" customWidth="1"/>
    <col min="12297" max="12297" width="9.1796875" style="52" customWidth="1"/>
    <col min="12298" max="12303" width="0" style="52" hidden="1" customWidth="1"/>
    <col min="12304" max="12545" width="0" style="52" hidden="1"/>
    <col min="12546" max="12546" width="75.453125" style="52" customWidth="1"/>
    <col min="12547" max="12547" width="11.54296875" style="52" customWidth="1"/>
    <col min="12548" max="12550" width="12.81640625" style="52" customWidth="1"/>
    <col min="12551" max="12551" width="17.81640625" style="52" customWidth="1"/>
    <col min="12552" max="12552" width="10.26953125" style="52" customWidth="1"/>
    <col min="12553" max="12553" width="9.1796875" style="52" customWidth="1"/>
    <col min="12554" max="12559" width="0" style="52" hidden="1" customWidth="1"/>
    <col min="12560" max="12801" width="0" style="52" hidden="1"/>
    <col min="12802" max="12802" width="75.453125" style="52" customWidth="1"/>
    <col min="12803" max="12803" width="11.54296875" style="52" customWidth="1"/>
    <col min="12804" max="12806" width="12.81640625" style="52" customWidth="1"/>
    <col min="12807" max="12807" width="17.81640625" style="52" customWidth="1"/>
    <col min="12808" max="12808" width="10.26953125" style="52" customWidth="1"/>
    <col min="12809" max="12809" width="9.1796875" style="52" customWidth="1"/>
    <col min="12810" max="12815" width="0" style="52" hidden="1" customWidth="1"/>
    <col min="12816" max="13057" width="0" style="52" hidden="1"/>
    <col min="13058" max="13058" width="75.453125" style="52" customWidth="1"/>
    <col min="13059" max="13059" width="11.54296875" style="52" customWidth="1"/>
    <col min="13060" max="13062" width="12.81640625" style="52" customWidth="1"/>
    <col min="13063" max="13063" width="17.81640625" style="52" customWidth="1"/>
    <col min="13064" max="13064" width="10.26953125" style="52" customWidth="1"/>
    <col min="13065" max="13065" width="9.1796875" style="52" customWidth="1"/>
    <col min="13066" max="13071" width="0" style="52" hidden="1" customWidth="1"/>
    <col min="13072" max="13313" width="0" style="52" hidden="1"/>
    <col min="13314" max="13314" width="75.453125" style="52" customWidth="1"/>
    <col min="13315" max="13315" width="11.54296875" style="52" customWidth="1"/>
    <col min="13316" max="13318" width="12.81640625" style="52" customWidth="1"/>
    <col min="13319" max="13319" width="17.81640625" style="52" customWidth="1"/>
    <col min="13320" max="13320" width="10.26953125" style="52" customWidth="1"/>
    <col min="13321" max="13321" width="9.1796875" style="52" customWidth="1"/>
    <col min="13322" max="13327" width="0" style="52" hidden="1" customWidth="1"/>
    <col min="13328" max="13569" width="0" style="52" hidden="1"/>
    <col min="13570" max="13570" width="75.453125" style="52" customWidth="1"/>
    <col min="13571" max="13571" width="11.54296875" style="52" customWidth="1"/>
    <col min="13572" max="13574" width="12.81640625" style="52" customWidth="1"/>
    <col min="13575" max="13575" width="17.81640625" style="52" customWidth="1"/>
    <col min="13576" max="13576" width="10.26953125" style="52" customWidth="1"/>
    <col min="13577" max="13577" width="9.1796875" style="52" customWidth="1"/>
    <col min="13578" max="13583" width="0" style="52" hidden="1" customWidth="1"/>
    <col min="13584" max="13825" width="0" style="52" hidden="1"/>
    <col min="13826" max="13826" width="75.453125" style="52" customWidth="1"/>
    <col min="13827" max="13827" width="11.54296875" style="52" customWidth="1"/>
    <col min="13828" max="13830" width="12.81640625" style="52" customWidth="1"/>
    <col min="13831" max="13831" width="17.81640625" style="52" customWidth="1"/>
    <col min="13832" max="13832" width="10.26953125" style="52" customWidth="1"/>
    <col min="13833" max="13833" width="9.1796875" style="52" customWidth="1"/>
    <col min="13834" max="13839" width="0" style="52" hidden="1" customWidth="1"/>
    <col min="13840" max="14081" width="0" style="52" hidden="1"/>
    <col min="14082" max="14082" width="75.453125" style="52" customWidth="1"/>
    <col min="14083" max="14083" width="11.54296875" style="52" customWidth="1"/>
    <col min="14084" max="14086" width="12.81640625" style="52" customWidth="1"/>
    <col min="14087" max="14087" width="17.81640625" style="52" customWidth="1"/>
    <col min="14088" max="14088" width="10.26953125" style="52" customWidth="1"/>
    <col min="14089" max="14089" width="9.1796875" style="52" customWidth="1"/>
    <col min="14090" max="14095" width="0" style="52" hidden="1" customWidth="1"/>
    <col min="14096" max="14337" width="0" style="52" hidden="1"/>
    <col min="14338" max="14338" width="75.453125" style="52" customWidth="1"/>
    <col min="14339" max="14339" width="11.54296875" style="52" customWidth="1"/>
    <col min="14340" max="14342" width="12.81640625" style="52" customWidth="1"/>
    <col min="14343" max="14343" width="17.81640625" style="52" customWidth="1"/>
    <col min="14344" max="14344" width="10.26953125" style="52" customWidth="1"/>
    <col min="14345" max="14345" width="9.1796875" style="52" customWidth="1"/>
    <col min="14346" max="14351" width="0" style="52" hidden="1" customWidth="1"/>
    <col min="14352" max="14593" width="0" style="52" hidden="1"/>
    <col min="14594" max="14594" width="75.453125" style="52" customWidth="1"/>
    <col min="14595" max="14595" width="11.54296875" style="52" customWidth="1"/>
    <col min="14596" max="14598" width="12.81640625" style="52" customWidth="1"/>
    <col min="14599" max="14599" width="17.81640625" style="52" customWidth="1"/>
    <col min="14600" max="14600" width="10.26953125" style="52" customWidth="1"/>
    <col min="14601" max="14601" width="9.1796875" style="52" customWidth="1"/>
    <col min="14602" max="14607" width="0" style="52" hidden="1" customWidth="1"/>
    <col min="14608" max="14849" width="0" style="52" hidden="1"/>
    <col min="14850" max="14850" width="75.453125" style="52" customWidth="1"/>
    <col min="14851" max="14851" width="11.54296875" style="52" customWidth="1"/>
    <col min="14852" max="14854" width="12.81640625" style="52" customWidth="1"/>
    <col min="14855" max="14855" width="17.81640625" style="52" customWidth="1"/>
    <col min="14856" max="14856" width="10.26953125" style="52" customWidth="1"/>
    <col min="14857" max="14857" width="9.1796875" style="52" customWidth="1"/>
    <col min="14858" max="14863" width="0" style="52" hidden="1" customWidth="1"/>
    <col min="14864" max="15105" width="0" style="52" hidden="1"/>
    <col min="15106" max="15106" width="75.453125" style="52" customWidth="1"/>
    <col min="15107" max="15107" width="11.54296875" style="52" customWidth="1"/>
    <col min="15108" max="15110" width="12.81640625" style="52" customWidth="1"/>
    <col min="15111" max="15111" width="17.81640625" style="52" customWidth="1"/>
    <col min="15112" max="15112" width="10.26953125" style="52" customWidth="1"/>
    <col min="15113" max="15113" width="9.1796875" style="52" customWidth="1"/>
    <col min="15114" max="15119" width="0" style="52" hidden="1" customWidth="1"/>
    <col min="15120" max="15361" width="0" style="52" hidden="1"/>
    <col min="15362" max="15362" width="75.453125" style="52" customWidth="1"/>
    <col min="15363" max="15363" width="11.54296875" style="52" customWidth="1"/>
    <col min="15364" max="15366" width="12.81640625" style="52" customWidth="1"/>
    <col min="15367" max="15367" width="17.81640625" style="52" customWidth="1"/>
    <col min="15368" max="15368" width="10.26953125" style="52" customWidth="1"/>
    <col min="15369" max="15369" width="9.1796875" style="52" customWidth="1"/>
    <col min="15370" max="15375" width="0" style="52" hidden="1" customWidth="1"/>
    <col min="15376" max="15617" width="0" style="52" hidden="1"/>
    <col min="15618" max="15618" width="75.453125" style="52" customWidth="1"/>
    <col min="15619" max="15619" width="11.54296875" style="52" customWidth="1"/>
    <col min="15620" max="15622" width="12.81640625" style="52" customWidth="1"/>
    <col min="15623" max="15623" width="17.81640625" style="52" customWidth="1"/>
    <col min="15624" max="15624" width="10.26953125" style="52" customWidth="1"/>
    <col min="15625" max="15625" width="9.1796875" style="52" customWidth="1"/>
    <col min="15626" max="15631" width="0" style="52" hidden="1" customWidth="1"/>
    <col min="15632" max="15873" width="0" style="52" hidden="1"/>
    <col min="15874" max="15874" width="75.453125" style="52" customWidth="1"/>
    <col min="15875" max="15875" width="11.54296875" style="52" customWidth="1"/>
    <col min="15876" max="15878" width="12.81640625" style="52" customWidth="1"/>
    <col min="15879" max="15879" width="17.81640625" style="52" customWidth="1"/>
    <col min="15880" max="15880" width="10.26953125" style="52" customWidth="1"/>
    <col min="15881" max="15881" width="9.1796875" style="52" customWidth="1"/>
    <col min="15882" max="15887" width="0" style="52" hidden="1" customWidth="1"/>
    <col min="15888" max="16129" width="0" style="52" hidden="1"/>
    <col min="16130" max="16130" width="75.453125" style="52" customWidth="1"/>
    <col min="16131" max="16131" width="11.54296875" style="52" customWidth="1"/>
    <col min="16132" max="16134" width="12.81640625" style="52" customWidth="1"/>
    <col min="16135" max="16135" width="17.81640625" style="52" customWidth="1"/>
    <col min="16136" max="16136" width="10.26953125" style="52" customWidth="1"/>
    <col min="16137" max="16137" width="9.1796875" style="52" customWidth="1"/>
    <col min="16138" max="16143" width="0" style="52" hidden="1" customWidth="1"/>
    <col min="16144" max="16384" width="0" style="52" hidden="1"/>
  </cols>
  <sheetData>
    <row r="1" spans="2:14" ht="45" customHeight="1" x14ac:dyDescent="0.35">
      <c r="B1" s="121" t="s">
        <v>73</v>
      </c>
      <c r="C1" s="122"/>
      <c r="D1" s="122"/>
      <c r="E1" s="122"/>
      <c r="F1" s="122"/>
      <c r="G1" s="123"/>
      <c r="H1" s="51"/>
    </row>
    <row r="2" spans="2:14" ht="28" x14ac:dyDescent="0.35">
      <c r="B2" s="53" t="s">
        <v>74</v>
      </c>
      <c r="C2" s="43" t="s">
        <v>1</v>
      </c>
      <c r="D2" s="43" t="s">
        <v>2</v>
      </c>
      <c r="E2" s="43" t="s">
        <v>3</v>
      </c>
      <c r="F2" s="43" t="s">
        <v>4</v>
      </c>
      <c r="G2" s="54" t="s">
        <v>5</v>
      </c>
      <c r="J2" s="43"/>
      <c r="K2" s="43"/>
      <c r="L2" s="43"/>
      <c r="M2" s="43"/>
      <c r="N2" s="54"/>
    </row>
    <row r="3" spans="2:14" ht="14" x14ac:dyDescent="0.35">
      <c r="B3" s="48" t="s">
        <v>75</v>
      </c>
      <c r="C3" s="48">
        <v>31</v>
      </c>
      <c r="D3" s="48">
        <v>27</v>
      </c>
      <c r="E3" s="48">
        <v>1</v>
      </c>
      <c r="F3" s="48">
        <v>13</v>
      </c>
      <c r="G3" s="55">
        <v>72</v>
      </c>
      <c r="J3" s="56"/>
      <c r="K3" s="56"/>
      <c r="L3" s="56"/>
      <c r="M3" s="56"/>
      <c r="N3" s="56"/>
    </row>
    <row r="4" spans="2:14" ht="14" x14ac:dyDescent="0.35">
      <c r="B4" s="48"/>
      <c r="C4" s="81" t="s">
        <v>65</v>
      </c>
      <c r="D4" s="81" t="s">
        <v>65</v>
      </c>
      <c r="E4" s="81" t="s">
        <v>65</v>
      </c>
      <c r="F4" s="81" t="s">
        <v>65</v>
      </c>
      <c r="G4" s="82" t="s">
        <v>65</v>
      </c>
      <c r="J4" s="56"/>
      <c r="K4" s="56"/>
      <c r="L4" s="56"/>
      <c r="M4" s="56"/>
      <c r="N4" s="56"/>
    </row>
    <row r="5" spans="2:14" ht="14" x14ac:dyDescent="0.35">
      <c r="B5" s="57" t="s">
        <v>76</v>
      </c>
      <c r="C5" s="48">
        <v>55</v>
      </c>
      <c r="D5" s="48">
        <v>40</v>
      </c>
      <c r="E5" s="48">
        <v>4</v>
      </c>
      <c r="F5" s="48">
        <v>10</v>
      </c>
      <c r="G5" s="55">
        <v>109</v>
      </c>
      <c r="J5" s="56"/>
      <c r="K5" s="56"/>
      <c r="L5" s="56"/>
      <c r="M5" s="56"/>
      <c r="N5" s="56"/>
    </row>
    <row r="6" spans="2:14" ht="14" x14ac:dyDescent="0.35">
      <c r="B6" s="57" t="s">
        <v>77</v>
      </c>
      <c r="C6" s="48">
        <v>0</v>
      </c>
      <c r="D6" s="48">
        <v>0</v>
      </c>
      <c r="E6" s="48">
        <v>0</v>
      </c>
      <c r="F6" s="48">
        <v>0</v>
      </c>
      <c r="G6" s="55">
        <v>0</v>
      </c>
      <c r="J6" s="56"/>
      <c r="K6" s="56"/>
      <c r="L6" s="56"/>
      <c r="M6" s="56"/>
      <c r="N6" s="56"/>
    </row>
    <row r="7" spans="2:14" ht="14" x14ac:dyDescent="0.35">
      <c r="B7" s="57" t="s">
        <v>78</v>
      </c>
      <c r="C7" s="48">
        <v>5</v>
      </c>
      <c r="D7" s="48">
        <v>20</v>
      </c>
      <c r="E7" s="48">
        <v>1</v>
      </c>
      <c r="F7" s="48">
        <v>9</v>
      </c>
      <c r="G7" s="55">
        <v>35</v>
      </c>
      <c r="J7" s="56"/>
      <c r="K7" s="56"/>
      <c r="L7" s="56"/>
      <c r="M7" s="56"/>
      <c r="N7" s="56"/>
    </row>
    <row r="8" spans="2:14" ht="14" x14ac:dyDescent="0.35">
      <c r="B8" s="57"/>
      <c r="C8" s="81" t="s">
        <v>65</v>
      </c>
      <c r="D8" s="81" t="s">
        <v>65</v>
      </c>
      <c r="E8" s="81" t="s">
        <v>65</v>
      </c>
      <c r="F8" s="81" t="s">
        <v>65</v>
      </c>
      <c r="G8" s="82" t="s">
        <v>65</v>
      </c>
      <c r="J8" s="56"/>
      <c r="K8" s="56"/>
      <c r="L8" s="56"/>
      <c r="M8" s="56"/>
      <c r="N8" s="56"/>
    </row>
    <row r="9" spans="2:14" ht="14" x14ac:dyDescent="0.35">
      <c r="B9" s="57" t="s">
        <v>79</v>
      </c>
      <c r="C9" s="48">
        <v>0</v>
      </c>
      <c r="D9" s="48">
        <v>46</v>
      </c>
      <c r="E9" s="48">
        <v>9</v>
      </c>
      <c r="F9" s="48">
        <v>103</v>
      </c>
      <c r="G9" s="55">
        <v>158</v>
      </c>
      <c r="J9" s="56"/>
      <c r="K9" s="56"/>
      <c r="L9" s="56"/>
      <c r="M9" s="56"/>
      <c r="N9" s="56"/>
    </row>
    <row r="10" spans="2:14" ht="14" x14ac:dyDescent="0.35">
      <c r="B10" s="57" t="s">
        <v>80</v>
      </c>
      <c r="C10" s="48">
        <v>15</v>
      </c>
      <c r="D10" s="48">
        <v>29</v>
      </c>
      <c r="E10" s="48">
        <v>36</v>
      </c>
      <c r="F10" s="48">
        <v>241</v>
      </c>
      <c r="G10" s="55">
        <v>321</v>
      </c>
      <c r="J10" s="56"/>
      <c r="K10" s="56"/>
      <c r="L10" s="56"/>
      <c r="M10" s="56"/>
      <c r="N10" s="56"/>
    </row>
    <row r="11" spans="2:14" ht="14" x14ac:dyDescent="0.35">
      <c r="B11" s="48" t="s">
        <v>81</v>
      </c>
      <c r="C11" s="48">
        <v>170</v>
      </c>
      <c r="D11" s="48">
        <v>20</v>
      </c>
      <c r="E11" s="48">
        <v>9</v>
      </c>
      <c r="F11" s="48">
        <v>42</v>
      </c>
      <c r="G11" s="55">
        <v>241</v>
      </c>
      <c r="J11" s="56"/>
      <c r="K11" s="56"/>
      <c r="L11" s="56"/>
      <c r="M11" s="56"/>
      <c r="N11" s="56"/>
    </row>
    <row r="12" spans="2:14" ht="14" x14ac:dyDescent="0.35">
      <c r="B12" s="48" t="s">
        <v>82</v>
      </c>
      <c r="C12" s="48">
        <v>624</v>
      </c>
      <c r="D12" s="48">
        <v>83</v>
      </c>
      <c r="E12" s="48">
        <v>7</v>
      </c>
      <c r="F12" s="48">
        <v>81</v>
      </c>
      <c r="G12" s="55">
        <v>795</v>
      </c>
      <c r="J12" s="56"/>
      <c r="K12" s="56"/>
      <c r="L12" s="56"/>
      <c r="M12" s="56"/>
      <c r="N12" s="56"/>
    </row>
    <row r="13" spans="2:14" ht="14" x14ac:dyDescent="0.35">
      <c r="B13" s="48" t="s">
        <v>83</v>
      </c>
      <c r="C13" s="48">
        <v>68</v>
      </c>
      <c r="D13" s="48">
        <v>4</v>
      </c>
      <c r="E13" s="48">
        <v>4</v>
      </c>
      <c r="F13" s="48">
        <v>280</v>
      </c>
      <c r="G13" s="55">
        <v>356</v>
      </c>
      <c r="J13" s="56"/>
      <c r="K13" s="56"/>
      <c r="L13" s="56"/>
      <c r="M13" s="56"/>
      <c r="N13" s="56"/>
    </row>
    <row r="14" spans="2:14" ht="14" x14ac:dyDescent="0.35">
      <c r="B14" s="48" t="s">
        <v>84</v>
      </c>
      <c r="C14" s="48">
        <v>5</v>
      </c>
      <c r="D14" s="48">
        <v>23</v>
      </c>
      <c r="E14" s="48">
        <v>5</v>
      </c>
      <c r="F14" s="48">
        <v>0</v>
      </c>
      <c r="G14" s="55">
        <v>33</v>
      </c>
      <c r="J14" s="56"/>
      <c r="K14" s="56"/>
      <c r="L14" s="56"/>
      <c r="M14" s="56"/>
      <c r="N14" s="56"/>
    </row>
    <row r="15" spans="2:14" ht="14" x14ac:dyDescent="0.35">
      <c r="B15" s="48" t="s">
        <v>85</v>
      </c>
      <c r="C15" s="48">
        <v>119</v>
      </c>
      <c r="D15" s="48">
        <v>365</v>
      </c>
      <c r="E15" s="48">
        <v>22</v>
      </c>
      <c r="F15" s="48">
        <v>29</v>
      </c>
      <c r="G15" s="55">
        <v>535</v>
      </c>
      <c r="J15" s="56"/>
      <c r="K15" s="56"/>
      <c r="L15" s="56"/>
      <c r="M15" s="56"/>
      <c r="N15" s="56"/>
    </row>
    <row r="16" spans="2:14" ht="14" x14ac:dyDescent="0.35">
      <c r="B16" s="57" t="s">
        <v>86</v>
      </c>
      <c r="C16" s="48">
        <v>19</v>
      </c>
      <c r="D16" s="48">
        <v>9</v>
      </c>
      <c r="E16" s="48">
        <v>1</v>
      </c>
      <c r="F16" s="48">
        <v>6</v>
      </c>
      <c r="G16" s="55">
        <v>35</v>
      </c>
      <c r="J16" s="56"/>
      <c r="K16" s="56"/>
      <c r="L16" s="56"/>
      <c r="M16" s="56"/>
      <c r="N16" s="56"/>
    </row>
    <row r="17" spans="2:14" ht="14" x14ac:dyDescent="0.35">
      <c r="B17" s="58" t="s">
        <v>87</v>
      </c>
      <c r="C17" s="48">
        <v>79</v>
      </c>
      <c r="D17" s="48">
        <v>834</v>
      </c>
      <c r="E17" s="48">
        <v>14</v>
      </c>
      <c r="F17" s="48">
        <v>230</v>
      </c>
      <c r="G17" s="55">
        <v>1157</v>
      </c>
      <c r="J17" s="56"/>
      <c r="K17" s="56"/>
      <c r="L17" s="56"/>
      <c r="M17" s="56"/>
      <c r="N17" s="56"/>
    </row>
    <row r="18" spans="2:14" ht="33" customHeight="1" x14ac:dyDescent="0.35">
      <c r="B18" s="59" t="s">
        <v>5</v>
      </c>
      <c r="C18" s="60">
        <v>1190</v>
      </c>
      <c r="D18" s="60">
        <v>1500</v>
      </c>
      <c r="E18" s="60">
        <v>113</v>
      </c>
      <c r="F18" s="60">
        <v>1044</v>
      </c>
      <c r="G18" s="60">
        <v>3847</v>
      </c>
      <c r="J18" s="56"/>
      <c r="K18" s="56"/>
      <c r="L18" s="56"/>
      <c r="M18" s="56"/>
      <c r="N18" s="56"/>
    </row>
    <row r="19" spans="2:14" ht="22.5" customHeight="1" x14ac:dyDescent="0.35">
      <c r="B19" s="61"/>
      <c r="C19" s="55"/>
      <c r="D19" s="55"/>
      <c r="E19" s="55"/>
      <c r="F19" s="55"/>
    </row>
    <row r="20" spans="2:14" ht="22.5" customHeight="1" x14ac:dyDescent="0.35">
      <c r="B20" s="51" t="s">
        <v>88</v>
      </c>
      <c r="C20" s="62"/>
      <c r="D20" s="62"/>
      <c r="E20" s="62"/>
      <c r="F20" s="62"/>
    </row>
    <row r="21" spans="2:14" ht="15.75" customHeight="1" x14ac:dyDescent="0.35"/>
    <row r="22" spans="2:14" ht="22.5" customHeight="1" x14ac:dyDescent="0.35">
      <c r="B22" s="37" t="s">
        <v>62</v>
      </c>
    </row>
    <row r="23" spans="2:14" ht="22.5" customHeight="1" x14ac:dyDescent="0.25">
      <c r="D23" s="63"/>
      <c r="E23" s="63"/>
      <c r="F23" s="63"/>
      <c r="G23" s="63"/>
      <c r="H23" s="63"/>
    </row>
    <row r="24" spans="2:14" ht="22.5" customHeight="1" x14ac:dyDescent="0.25">
      <c r="D24" s="63"/>
      <c r="E24" s="63"/>
      <c r="F24" s="63"/>
      <c r="G24" s="63"/>
      <c r="H24" s="63"/>
    </row>
    <row r="25" spans="2:14" ht="22.5" customHeight="1" x14ac:dyDescent="0.25">
      <c r="C25" s="49"/>
      <c r="D25" s="50"/>
      <c r="E25" s="50"/>
      <c r="F25" s="63"/>
      <c r="G25" s="63"/>
      <c r="H25" s="63"/>
    </row>
    <row r="26" spans="2:14" ht="22.5" customHeight="1" x14ac:dyDescent="0.25">
      <c r="C26" s="49"/>
      <c r="D26" s="50"/>
      <c r="E26" s="50"/>
      <c r="F26" s="63"/>
      <c r="G26" s="63"/>
      <c r="H26" s="63"/>
    </row>
    <row r="27" spans="2:14" ht="22.5" customHeight="1" x14ac:dyDescent="0.25">
      <c r="D27" s="63"/>
      <c r="E27" s="63"/>
      <c r="F27" s="63"/>
      <c r="G27" s="63"/>
      <c r="H27" s="63"/>
    </row>
    <row r="28" spans="2:14" ht="22.5" customHeight="1" x14ac:dyDescent="0.25">
      <c r="D28" s="63"/>
      <c r="E28" s="63"/>
      <c r="F28" s="63"/>
      <c r="G28" s="63"/>
      <c r="H28" s="63"/>
    </row>
    <row r="29" spans="2:14" ht="22.5" customHeight="1" x14ac:dyDescent="0.25">
      <c r="D29" s="63"/>
      <c r="E29" s="63"/>
      <c r="F29" s="63"/>
      <c r="G29" s="63"/>
      <c r="H29" s="63"/>
    </row>
    <row r="30" spans="2:14" ht="22.5" customHeight="1" x14ac:dyDescent="0.25">
      <c r="D30" s="63"/>
      <c r="E30" s="63"/>
      <c r="F30" s="63"/>
      <c r="G30" s="63"/>
      <c r="H30" s="63"/>
    </row>
    <row r="31" spans="2:14" ht="22.5" customHeight="1" x14ac:dyDescent="0.25">
      <c r="D31" s="63"/>
      <c r="E31" s="63"/>
      <c r="F31" s="63"/>
      <c r="G31" s="63"/>
      <c r="H31" s="63"/>
    </row>
    <row r="32" spans="2:14" ht="22.5" customHeight="1" x14ac:dyDescent="0.25">
      <c r="D32" s="63"/>
      <c r="E32" s="63"/>
      <c r="F32" s="63"/>
      <c r="G32" s="63"/>
      <c r="H32" s="63"/>
    </row>
    <row r="33" spans="4:8" ht="22.5" customHeight="1" x14ac:dyDescent="0.25">
      <c r="D33" s="63"/>
      <c r="E33" s="63"/>
      <c r="F33" s="63"/>
      <c r="G33" s="63"/>
      <c r="H33" s="63"/>
    </row>
    <row r="34" spans="4:8" ht="22.5" customHeight="1" x14ac:dyDescent="0.25">
      <c r="D34" s="63"/>
      <c r="E34" s="63"/>
      <c r="F34" s="63"/>
      <c r="G34" s="63"/>
      <c r="H34" s="63"/>
    </row>
    <row r="35" spans="4:8" ht="22.5" customHeight="1" x14ac:dyDescent="0.25">
      <c r="D35" s="63"/>
      <c r="E35" s="63"/>
      <c r="F35" s="63"/>
      <c r="G35" s="63"/>
      <c r="H35" s="63"/>
    </row>
    <row r="36" spans="4:8" ht="22.5" customHeight="1" x14ac:dyDescent="0.25">
      <c r="D36" s="63"/>
      <c r="E36" s="63"/>
      <c r="F36" s="63"/>
      <c r="G36" s="63"/>
      <c r="H36" s="63"/>
    </row>
  </sheetData>
  <mergeCells count="1">
    <mergeCell ref="B1:G1"/>
  </mergeCells>
  <conditionalFormatting sqref="J3:N18">
    <cfRule type="cellIs" dxfId="1" priority="1" stopIfTrue="1" operator="greaterThan">
      <formula>0.5</formula>
    </cfRule>
    <cfRule type="cellIs" dxfId="0" priority="2" stopIfTrue="1" operator="lessThan">
      <formula>-0.5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2"/>
    <pageSetUpPr fitToPage="1"/>
  </sheetPr>
  <dimension ref="B1:O22"/>
  <sheetViews>
    <sheetView showGridLines="0" zoomScale="85" workbookViewId="0">
      <pane xSplit="2" ySplit="2" topLeftCell="C3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22.5" customHeight="1" x14ac:dyDescent="0.35"/>
  <cols>
    <col min="1" max="1" width="9.1796875" style="52"/>
    <col min="2" max="2" width="63.26953125" style="52" customWidth="1"/>
    <col min="3" max="3" width="11.54296875" style="52" customWidth="1"/>
    <col min="4" max="4" width="15.453125" style="52" customWidth="1"/>
    <col min="5" max="5" width="13.26953125" style="52" customWidth="1"/>
    <col min="6" max="6" width="14.54296875" style="52" customWidth="1"/>
    <col min="7" max="7" width="17.81640625" style="52" customWidth="1"/>
    <col min="8" max="8" width="10.26953125" style="52" customWidth="1"/>
    <col min="9" max="9" width="9.1796875" style="52"/>
    <col min="10" max="10" width="5.1796875" style="52" customWidth="1"/>
    <col min="11" max="14" width="9.1796875" style="52"/>
    <col min="15" max="15" width="1.453125" style="52" customWidth="1"/>
    <col min="16" max="257" width="9.1796875" style="52"/>
    <col min="258" max="258" width="45" style="52" customWidth="1"/>
    <col min="259" max="259" width="11.54296875" style="52" customWidth="1"/>
    <col min="260" max="260" width="15.453125" style="52" customWidth="1"/>
    <col min="261" max="261" width="13.26953125" style="52" customWidth="1"/>
    <col min="262" max="262" width="14.54296875" style="52" customWidth="1"/>
    <col min="263" max="263" width="17.81640625" style="52" customWidth="1"/>
    <col min="264" max="264" width="10.26953125" style="52" customWidth="1"/>
    <col min="265" max="265" width="9.1796875" style="52"/>
    <col min="266" max="266" width="5.1796875" style="52" customWidth="1"/>
    <col min="267" max="270" width="9.1796875" style="52"/>
    <col min="271" max="271" width="1.453125" style="52" customWidth="1"/>
    <col min="272" max="513" width="9.1796875" style="52"/>
    <col min="514" max="514" width="45" style="52" customWidth="1"/>
    <col min="515" max="515" width="11.54296875" style="52" customWidth="1"/>
    <col min="516" max="516" width="15.453125" style="52" customWidth="1"/>
    <col min="517" max="517" width="13.26953125" style="52" customWidth="1"/>
    <col min="518" max="518" width="14.54296875" style="52" customWidth="1"/>
    <col min="519" max="519" width="17.81640625" style="52" customWidth="1"/>
    <col min="520" max="520" width="10.26953125" style="52" customWidth="1"/>
    <col min="521" max="521" width="9.1796875" style="52"/>
    <col min="522" max="522" width="5.1796875" style="52" customWidth="1"/>
    <col min="523" max="526" width="9.1796875" style="52"/>
    <col min="527" max="527" width="1.453125" style="52" customWidth="1"/>
    <col min="528" max="769" width="9.1796875" style="52"/>
    <col min="770" max="770" width="45" style="52" customWidth="1"/>
    <col min="771" max="771" width="11.54296875" style="52" customWidth="1"/>
    <col min="772" max="772" width="15.453125" style="52" customWidth="1"/>
    <col min="773" max="773" width="13.26953125" style="52" customWidth="1"/>
    <col min="774" max="774" width="14.54296875" style="52" customWidth="1"/>
    <col min="775" max="775" width="17.81640625" style="52" customWidth="1"/>
    <col min="776" max="776" width="10.26953125" style="52" customWidth="1"/>
    <col min="777" max="777" width="9.1796875" style="52"/>
    <col min="778" max="778" width="5.1796875" style="52" customWidth="1"/>
    <col min="779" max="782" width="9.1796875" style="52"/>
    <col min="783" max="783" width="1.453125" style="52" customWidth="1"/>
    <col min="784" max="1025" width="9.1796875" style="52"/>
    <col min="1026" max="1026" width="45" style="52" customWidth="1"/>
    <col min="1027" max="1027" width="11.54296875" style="52" customWidth="1"/>
    <col min="1028" max="1028" width="15.453125" style="52" customWidth="1"/>
    <col min="1029" max="1029" width="13.26953125" style="52" customWidth="1"/>
    <col min="1030" max="1030" width="14.54296875" style="52" customWidth="1"/>
    <col min="1031" max="1031" width="17.81640625" style="52" customWidth="1"/>
    <col min="1032" max="1032" width="10.26953125" style="52" customWidth="1"/>
    <col min="1033" max="1033" width="9.1796875" style="52"/>
    <col min="1034" max="1034" width="5.1796875" style="52" customWidth="1"/>
    <col min="1035" max="1038" width="9.1796875" style="52"/>
    <col min="1039" max="1039" width="1.453125" style="52" customWidth="1"/>
    <col min="1040" max="1281" width="9.1796875" style="52"/>
    <col min="1282" max="1282" width="45" style="52" customWidth="1"/>
    <col min="1283" max="1283" width="11.54296875" style="52" customWidth="1"/>
    <col min="1284" max="1284" width="15.453125" style="52" customWidth="1"/>
    <col min="1285" max="1285" width="13.26953125" style="52" customWidth="1"/>
    <col min="1286" max="1286" width="14.54296875" style="52" customWidth="1"/>
    <col min="1287" max="1287" width="17.81640625" style="52" customWidth="1"/>
    <col min="1288" max="1288" width="10.26953125" style="52" customWidth="1"/>
    <col min="1289" max="1289" width="9.1796875" style="52"/>
    <col min="1290" max="1290" width="5.1796875" style="52" customWidth="1"/>
    <col min="1291" max="1294" width="9.1796875" style="52"/>
    <col min="1295" max="1295" width="1.453125" style="52" customWidth="1"/>
    <col min="1296" max="1537" width="9.1796875" style="52"/>
    <col min="1538" max="1538" width="45" style="52" customWidth="1"/>
    <col min="1539" max="1539" width="11.54296875" style="52" customWidth="1"/>
    <col min="1540" max="1540" width="15.453125" style="52" customWidth="1"/>
    <col min="1541" max="1541" width="13.26953125" style="52" customWidth="1"/>
    <col min="1542" max="1542" width="14.54296875" style="52" customWidth="1"/>
    <col min="1543" max="1543" width="17.81640625" style="52" customWidth="1"/>
    <col min="1544" max="1544" width="10.26953125" style="52" customWidth="1"/>
    <col min="1545" max="1545" width="9.1796875" style="52"/>
    <col min="1546" max="1546" width="5.1796875" style="52" customWidth="1"/>
    <col min="1547" max="1550" width="9.1796875" style="52"/>
    <col min="1551" max="1551" width="1.453125" style="52" customWidth="1"/>
    <col min="1552" max="1793" width="9.1796875" style="52"/>
    <col min="1794" max="1794" width="45" style="52" customWidth="1"/>
    <col min="1795" max="1795" width="11.54296875" style="52" customWidth="1"/>
    <col min="1796" max="1796" width="15.453125" style="52" customWidth="1"/>
    <col min="1797" max="1797" width="13.26953125" style="52" customWidth="1"/>
    <col min="1798" max="1798" width="14.54296875" style="52" customWidth="1"/>
    <col min="1799" max="1799" width="17.81640625" style="52" customWidth="1"/>
    <col min="1800" max="1800" width="10.26953125" style="52" customWidth="1"/>
    <col min="1801" max="1801" width="9.1796875" style="52"/>
    <col min="1802" max="1802" width="5.1796875" style="52" customWidth="1"/>
    <col min="1803" max="1806" width="9.1796875" style="52"/>
    <col min="1807" max="1807" width="1.453125" style="52" customWidth="1"/>
    <col min="1808" max="2049" width="9.1796875" style="52"/>
    <col min="2050" max="2050" width="45" style="52" customWidth="1"/>
    <col min="2051" max="2051" width="11.54296875" style="52" customWidth="1"/>
    <col min="2052" max="2052" width="15.453125" style="52" customWidth="1"/>
    <col min="2053" max="2053" width="13.26953125" style="52" customWidth="1"/>
    <col min="2054" max="2054" width="14.54296875" style="52" customWidth="1"/>
    <col min="2055" max="2055" width="17.81640625" style="52" customWidth="1"/>
    <col min="2056" max="2056" width="10.26953125" style="52" customWidth="1"/>
    <col min="2057" max="2057" width="9.1796875" style="52"/>
    <col min="2058" max="2058" width="5.1796875" style="52" customWidth="1"/>
    <col min="2059" max="2062" width="9.1796875" style="52"/>
    <col min="2063" max="2063" width="1.453125" style="52" customWidth="1"/>
    <col min="2064" max="2305" width="9.1796875" style="52"/>
    <col min="2306" max="2306" width="45" style="52" customWidth="1"/>
    <col min="2307" max="2307" width="11.54296875" style="52" customWidth="1"/>
    <col min="2308" max="2308" width="15.453125" style="52" customWidth="1"/>
    <col min="2309" max="2309" width="13.26953125" style="52" customWidth="1"/>
    <col min="2310" max="2310" width="14.54296875" style="52" customWidth="1"/>
    <col min="2311" max="2311" width="17.81640625" style="52" customWidth="1"/>
    <col min="2312" max="2312" width="10.26953125" style="52" customWidth="1"/>
    <col min="2313" max="2313" width="9.1796875" style="52"/>
    <col min="2314" max="2314" width="5.1796875" style="52" customWidth="1"/>
    <col min="2315" max="2318" width="9.1796875" style="52"/>
    <col min="2319" max="2319" width="1.453125" style="52" customWidth="1"/>
    <col min="2320" max="2561" width="9.1796875" style="52"/>
    <col min="2562" max="2562" width="45" style="52" customWidth="1"/>
    <col min="2563" max="2563" width="11.54296875" style="52" customWidth="1"/>
    <col min="2564" max="2564" width="15.453125" style="52" customWidth="1"/>
    <col min="2565" max="2565" width="13.26953125" style="52" customWidth="1"/>
    <col min="2566" max="2566" width="14.54296875" style="52" customWidth="1"/>
    <col min="2567" max="2567" width="17.81640625" style="52" customWidth="1"/>
    <col min="2568" max="2568" width="10.26953125" style="52" customWidth="1"/>
    <col min="2569" max="2569" width="9.1796875" style="52"/>
    <col min="2570" max="2570" width="5.1796875" style="52" customWidth="1"/>
    <col min="2571" max="2574" width="9.1796875" style="52"/>
    <col min="2575" max="2575" width="1.453125" style="52" customWidth="1"/>
    <col min="2576" max="2817" width="9.1796875" style="52"/>
    <col min="2818" max="2818" width="45" style="52" customWidth="1"/>
    <col min="2819" max="2819" width="11.54296875" style="52" customWidth="1"/>
    <col min="2820" max="2820" width="15.453125" style="52" customWidth="1"/>
    <col min="2821" max="2821" width="13.26953125" style="52" customWidth="1"/>
    <col min="2822" max="2822" width="14.54296875" style="52" customWidth="1"/>
    <col min="2823" max="2823" width="17.81640625" style="52" customWidth="1"/>
    <col min="2824" max="2824" width="10.26953125" style="52" customWidth="1"/>
    <col min="2825" max="2825" width="9.1796875" style="52"/>
    <col min="2826" max="2826" width="5.1796875" style="52" customWidth="1"/>
    <col min="2827" max="2830" width="9.1796875" style="52"/>
    <col min="2831" max="2831" width="1.453125" style="52" customWidth="1"/>
    <col min="2832" max="3073" width="9.1796875" style="52"/>
    <col min="3074" max="3074" width="45" style="52" customWidth="1"/>
    <col min="3075" max="3075" width="11.54296875" style="52" customWidth="1"/>
    <col min="3076" max="3076" width="15.453125" style="52" customWidth="1"/>
    <col min="3077" max="3077" width="13.26953125" style="52" customWidth="1"/>
    <col min="3078" max="3078" width="14.54296875" style="52" customWidth="1"/>
    <col min="3079" max="3079" width="17.81640625" style="52" customWidth="1"/>
    <col min="3080" max="3080" width="10.26953125" style="52" customWidth="1"/>
    <col min="3081" max="3081" width="9.1796875" style="52"/>
    <col min="3082" max="3082" width="5.1796875" style="52" customWidth="1"/>
    <col min="3083" max="3086" width="9.1796875" style="52"/>
    <col min="3087" max="3087" width="1.453125" style="52" customWidth="1"/>
    <col min="3088" max="3329" width="9.1796875" style="52"/>
    <col min="3330" max="3330" width="45" style="52" customWidth="1"/>
    <col min="3331" max="3331" width="11.54296875" style="52" customWidth="1"/>
    <col min="3332" max="3332" width="15.453125" style="52" customWidth="1"/>
    <col min="3333" max="3333" width="13.26953125" style="52" customWidth="1"/>
    <col min="3334" max="3334" width="14.54296875" style="52" customWidth="1"/>
    <col min="3335" max="3335" width="17.81640625" style="52" customWidth="1"/>
    <col min="3336" max="3336" width="10.26953125" style="52" customWidth="1"/>
    <col min="3337" max="3337" width="9.1796875" style="52"/>
    <col min="3338" max="3338" width="5.1796875" style="52" customWidth="1"/>
    <col min="3339" max="3342" width="9.1796875" style="52"/>
    <col min="3343" max="3343" width="1.453125" style="52" customWidth="1"/>
    <col min="3344" max="3585" width="9.1796875" style="52"/>
    <col min="3586" max="3586" width="45" style="52" customWidth="1"/>
    <col min="3587" max="3587" width="11.54296875" style="52" customWidth="1"/>
    <col min="3588" max="3588" width="15.453125" style="52" customWidth="1"/>
    <col min="3589" max="3589" width="13.26953125" style="52" customWidth="1"/>
    <col min="3590" max="3590" width="14.54296875" style="52" customWidth="1"/>
    <col min="3591" max="3591" width="17.81640625" style="52" customWidth="1"/>
    <col min="3592" max="3592" width="10.26953125" style="52" customWidth="1"/>
    <col min="3593" max="3593" width="9.1796875" style="52"/>
    <col min="3594" max="3594" width="5.1796875" style="52" customWidth="1"/>
    <col min="3595" max="3598" width="9.1796875" style="52"/>
    <col min="3599" max="3599" width="1.453125" style="52" customWidth="1"/>
    <col min="3600" max="3841" width="9.1796875" style="52"/>
    <col min="3842" max="3842" width="45" style="52" customWidth="1"/>
    <col min="3843" max="3843" width="11.54296875" style="52" customWidth="1"/>
    <col min="3844" max="3844" width="15.453125" style="52" customWidth="1"/>
    <col min="3845" max="3845" width="13.26953125" style="52" customWidth="1"/>
    <col min="3846" max="3846" width="14.54296875" style="52" customWidth="1"/>
    <col min="3847" max="3847" width="17.81640625" style="52" customWidth="1"/>
    <col min="3848" max="3848" width="10.26953125" style="52" customWidth="1"/>
    <col min="3849" max="3849" width="9.1796875" style="52"/>
    <col min="3850" max="3850" width="5.1796875" style="52" customWidth="1"/>
    <col min="3851" max="3854" width="9.1796875" style="52"/>
    <col min="3855" max="3855" width="1.453125" style="52" customWidth="1"/>
    <col min="3856" max="4097" width="9.1796875" style="52"/>
    <col min="4098" max="4098" width="45" style="52" customWidth="1"/>
    <col min="4099" max="4099" width="11.54296875" style="52" customWidth="1"/>
    <col min="4100" max="4100" width="15.453125" style="52" customWidth="1"/>
    <col min="4101" max="4101" width="13.26953125" style="52" customWidth="1"/>
    <col min="4102" max="4102" width="14.54296875" style="52" customWidth="1"/>
    <col min="4103" max="4103" width="17.81640625" style="52" customWidth="1"/>
    <col min="4104" max="4104" width="10.26953125" style="52" customWidth="1"/>
    <col min="4105" max="4105" width="9.1796875" style="52"/>
    <col min="4106" max="4106" width="5.1796875" style="52" customWidth="1"/>
    <col min="4107" max="4110" width="9.1796875" style="52"/>
    <col min="4111" max="4111" width="1.453125" style="52" customWidth="1"/>
    <col min="4112" max="4353" width="9.1796875" style="52"/>
    <col min="4354" max="4354" width="45" style="52" customWidth="1"/>
    <col min="4355" max="4355" width="11.54296875" style="52" customWidth="1"/>
    <col min="4356" max="4356" width="15.453125" style="52" customWidth="1"/>
    <col min="4357" max="4357" width="13.26953125" style="52" customWidth="1"/>
    <col min="4358" max="4358" width="14.54296875" style="52" customWidth="1"/>
    <col min="4359" max="4359" width="17.81640625" style="52" customWidth="1"/>
    <col min="4360" max="4360" width="10.26953125" style="52" customWidth="1"/>
    <col min="4361" max="4361" width="9.1796875" style="52"/>
    <col min="4362" max="4362" width="5.1796875" style="52" customWidth="1"/>
    <col min="4363" max="4366" width="9.1796875" style="52"/>
    <col min="4367" max="4367" width="1.453125" style="52" customWidth="1"/>
    <col min="4368" max="4609" width="9.1796875" style="52"/>
    <col min="4610" max="4610" width="45" style="52" customWidth="1"/>
    <col min="4611" max="4611" width="11.54296875" style="52" customWidth="1"/>
    <col min="4612" max="4612" width="15.453125" style="52" customWidth="1"/>
    <col min="4613" max="4613" width="13.26953125" style="52" customWidth="1"/>
    <col min="4614" max="4614" width="14.54296875" style="52" customWidth="1"/>
    <col min="4615" max="4615" width="17.81640625" style="52" customWidth="1"/>
    <col min="4616" max="4616" width="10.26953125" style="52" customWidth="1"/>
    <col min="4617" max="4617" width="9.1796875" style="52"/>
    <col min="4618" max="4618" width="5.1796875" style="52" customWidth="1"/>
    <col min="4619" max="4622" width="9.1796875" style="52"/>
    <col min="4623" max="4623" width="1.453125" style="52" customWidth="1"/>
    <col min="4624" max="4865" width="9.1796875" style="52"/>
    <col min="4866" max="4866" width="45" style="52" customWidth="1"/>
    <col min="4867" max="4867" width="11.54296875" style="52" customWidth="1"/>
    <col min="4868" max="4868" width="15.453125" style="52" customWidth="1"/>
    <col min="4869" max="4869" width="13.26953125" style="52" customWidth="1"/>
    <col min="4870" max="4870" width="14.54296875" style="52" customWidth="1"/>
    <col min="4871" max="4871" width="17.81640625" style="52" customWidth="1"/>
    <col min="4872" max="4872" width="10.26953125" style="52" customWidth="1"/>
    <col min="4873" max="4873" width="9.1796875" style="52"/>
    <col min="4874" max="4874" width="5.1796875" style="52" customWidth="1"/>
    <col min="4875" max="4878" width="9.1796875" style="52"/>
    <col min="4879" max="4879" width="1.453125" style="52" customWidth="1"/>
    <col min="4880" max="5121" width="9.1796875" style="52"/>
    <col min="5122" max="5122" width="45" style="52" customWidth="1"/>
    <col min="5123" max="5123" width="11.54296875" style="52" customWidth="1"/>
    <col min="5124" max="5124" width="15.453125" style="52" customWidth="1"/>
    <col min="5125" max="5125" width="13.26953125" style="52" customWidth="1"/>
    <col min="5126" max="5126" width="14.54296875" style="52" customWidth="1"/>
    <col min="5127" max="5127" width="17.81640625" style="52" customWidth="1"/>
    <col min="5128" max="5128" width="10.26953125" style="52" customWidth="1"/>
    <col min="5129" max="5129" width="9.1796875" style="52"/>
    <col min="5130" max="5130" width="5.1796875" style="52" customWidth="1"/>
    <col min="5131" max="5134" width="9.1796875" style="52"/>
    <col min="5135" max="5135" width="1.453125" style="52" customWidth="1"/>
    <col min="5136" max="5377" width="9.1796875" style="52"/>
    <col min="5378" max="5378" width="45" style="52" customWidth="1"/>
    <col min="5379" max="5379" width="11.54296875" style="52" customWidth="1"/>
    <col min="5380" max="5380" width="15.453125" style="52" customWidth="1"/>
    <col min="5381" max="5381" width="13.26953125" style="52" customWidth="1"/>
    <col min="5382" max="5382" width="14.54296875" style="52" customWidth="1"/>
    <col min="5383" max="5383" width="17.81640625" style="52" customWidth="1"/>
    <col min="5384" max="5384" width="10.26953125" style="52" customWidth="1"/>
    <col min="5385" max="5385" width="9.1796875" style="52"/>
    <col min="5386" max="5386" width="5.1796875" style="52" customWidth="1"/>
    <col min="5387" max="5390" width="9.1796875" style="52"/>
    <col min="5391" max="5391" width="1.453125" style="52" customWidth="1"/>
    <col min="5392" max="5633" width="9.1796875" style="52"/>
    <col min="5634" max="5634" width="45" style="52" customWidth="1"/>
    <col min="5635" max="5635" width="11.54296875" style="52" customWidth="1"/>
    <col min="5636" max="5636" width="15.453125" style="52" customWidth="1"/>
    <col min="5637" max="5637" width="13.26953125" style="52" customWidth="1"/>
    <col min="5638" max="5638" width="14.54296875" style="52" customWidth="1"/>
    <col min="5639" max="5639" width="17.81640625" style="52" customWidth="1"/>
    <col min="5640" max="5640" width="10.26953125" style="52" customWidth="1"/>
    <col min="5641" max="5641" width="9.1796875" style="52"/>
    <col min="5642" max="5642" width="5.1796875" style="52" customWidth="1"/>
    <col min="5643" max="5646" width="9.1796875" style="52"/>
    <col min="5647" max="5647" width="1.453125" style="52" customWidth="1"/>
    <col min="5648" max="5889" width="9.1796875" style="52"/>
    <col min="5890" max="5890" width="45" style="52" customWidth="1"/>
    <col min="5891" max="5891" width="11.54296875" style="52" customWidth="1"/>
    <col min="5892" max="5892" width="15.453125" style="52" customWidth="1"/>
    <col min="5893" max="5893" width="13.26953125" style="52" customWidth="1"/>
    <col min="5894" max="5894" width="14.54296875" style="52" customWidth="1"/>
    <col min="5895" max="5895" width="17.81640625" style="52" customWidth="1"/>
    <col min="5896" max="5896" width="10.26953125" style="52" customWidth="1"/>
    <col min="5897" max="5897" width="9.1796875" style="52"/>
    <col min="5898" max="5898" width="5.1796875" style="52" customWidth="1"/>
    <col min="5899" max="5902" width="9.1796875" style="52"/>
    <col min="5903" max="5903" width="1.453125" style="52" customWidth="1"/>
    <col min="5904" max="6145" width="9.1796875" style="52"/>
    <col min="6146" max="6146" width="45" style="52" customWidth="1"/>
    <col min="6147" max="6147" width="11.54296875" style="52" customWidth="1"/>
    <col min="6148" max="6148" width="15.453125" style="52" customWidth="1"/>
    <col min="6149" max="6149" width="13.26953125" style="52" customWidth="1"/>
    <col min="6150" max="6150" width="14.54296875" style="52" customWidth="1"/>
    <col min="6151" max="6151" width="17.81640625" style="52" customWidth="1"/>
    <col min="6152" max="6152" width="10.26953125" style="52" customWidth="1"/>
    <col min="6153" max="6153" width="9.1796875" style="52"/>
    <col min="6154" max="6154" width="5.1796875" style="52" customWidth="1"/>
    <col min="6155" max="6158" width="9.1796875" style="52"/>
    <col min="6159" max="6159" width="1.453125" style="52" customWidth="1"/>
    <col min="6160" max="6401" width="9.1796875" style="52"/>
    <col min="6402" max="6402" width="45" style="52" customWidth="1"/>
    <col min="6403" max="6403" width="11.54296875" style="52" customWidth="1"/>
    <col min="6404" max="6404" width="15.453125" style="52" customWidth="1"/>
    <col min="6405" max="6405" width="13.26953125" style="52" customWidth="1"/>
    <col min="6406" max="6406" width="14.54296875" style="52" customWidth="1"/>
    <col min="6407" max="6407" width="17.81640625" style="52" customWidth="1"/>
    <col min="6408" max="6408" width="10.26953125" style="52" customWidth="1"/>
    <col min="6409" max="6409" width="9.1796875" style="52"/>
    <col min="6410" max="6410" width="5.1796875" style="52" customWidth="1"/>
    <col min="6411" max="6414" width="9.1796875" style="52"/>
    <col min="6415" max="6415" width="1.453125" style="52" customWidth="1"/>
    <col min="6416" max="6657" width="9.1796875" style="52"/>
    <col min="6658" max="6658" width="45" style="52" customWidth="1"/>
    <col min="6659" max="6659" width="11.54296875" style="52" customWidth="1"/>
    <col min="6660" max="6660" width="15.453125" style="52" customWidth="1"/>
    <col min="6661" max="6661" width="13.26953125" style="52" customWidth="1"/>
    <col min="6662" max="6662" width="14.54296875" style="52" customWidth="1"/>
    <col min="6663" max="6663" width="17.81640625" style="52" customWidth="1"/>
    <col min="6664" max="6664" width="10.26953125" style="52" customWidth="1"/>
    <col min="6665" max="6665" width="9.1796875" style="52"/>
    <col min="6666" max="6666" width="5.1796875" style="52" customWidth="1"/>
    <col min="6667" max="6670" width="9.1796875" style="52"/>
    <col min="6671" max="6671" width="1.453125" style="52" customWidth="1"/>
    <col min="6672" max="6913" width="9.1796875" style="52"/>
    <col min="6914" max="6914" width="45" style="52" customWidth="1"/>
    <col min="6915" max="6915" width="11.54296875" style="52" customWidth="1"/>
    <col min="6916" max="6916" width="15.453125" style="52" customWidth="1"/>
    <col min="6917" max="6917" width="13.26953125" style="52" customWidth="1"/>
    <col min="6918" max="6918" width="14.54296875" style="52" customWidth="1"/>
    <col min="6919" max="6919" width="17.81640625" style="52" customWidth="1"/>
    <col min="6920" max="6920" width="10.26953125" style="52" customWidth="1"/>
    <col min="6921" max="6921" width="9.1796875" style="52"/>
    <col min="6922" max="6922" width="5.1796875" style="52" customWidth="1"/>
    <col min="6923" max="6926" width="9.1796875" style="52"/>
    <col min="6927" max="6927" width="1.453125" style="52" customWidth="1"/>
    <col min="6928" max="7169" width="9.1796875" style="52"/>
    <col min="7170" max="7170" width="45" style="52" customWidth="1"/>
    <col min="7171" max="7171" width="11.54296875" style="52" customWidth="1"/>
    <col min="7172" max="7172" width="15.453125" style="52" customWidth="1"/>
    <col min="7173" max="7173" width="13.26953125" style="52" customWidth="1"/>
    <col min="7174" max="7174" width="14.54296875" style="52" customWidth="1"/>
    <col min="7175" max="7175" width="17.81640625" style="52" customWidth="1"/>
    <col min="7176" max="7176" width="10.26953125" style="52" customWidth="1"/>
    <col min="7177" max="7177" width="9.1796875" style="52"/>
    <col min="7178" max="7178" width="5.1796875" style="52" customWidth="1"/>
    <col min="7179" max="7182" width="9.1796875" style="52"/>
    <col min="7183" max="7183" width="1.453125" style="52" customWidth="1"/>
    <col min="7184" max="7425" width="9.1796875" style="52"/>
    <col min="7426" max="7426" width="45" style="52" customWidth="1"/>
    <col min="7427" max="7427" width="11.54296875" style="52" customWidth="1"/>
    <col min="7428" max="7428" width="15.453125" style="52" customWidth="1"/>
    <col min="7429" max="7429" width="13.26953125" style="52" customWidth="1"/>
    <col min="7430" max="7430" width="14.54296875" style="52" customWidth="1"/>
    <col min="7431" max="7431" width="17.81640625" style="52" customWidth="1"/>
    <col min="7432" max="7432" width="10.26953125" style="52" customWidth="1"/>
    <col min="7433" max="7433" width="9.1796875" style="52"/>
    <col min="7434" max="7434" width="5.1796875" style="52" customWidth="1"/>
    <col min="7435" max="7438" width="9.1796875" style="52"/>
    <col min="7439" max="7439" width="1.453125" style="52" customWidth="1"/>
    <col min="7440" max="7681" width="9.1796875" style="52"/>
    <col min="7682" max="7682" width="45" style="52" customWidth="1"/>
    <col min="7683" max="7683" width="11.54296875" style="52" customWidth="1"/>
    <col min="7684" max="7684" width="15.453125" style="52" customWidth="1"/>
    <col min="7685" max="7685" width="13.26953125" style="52" customWidth="1"/>
    <col min="7686" max="7686" width="14.54296875" style="52" customWidth="1"/>
    <col min="7687" max="7687" width="17.81640625" style="52" customWidth="1"/>
    <col min="7688" max="7688" width="10.26953125" style="52" customWidth="1"/>
    <col min="7689" max="7689" width="9.1796875" style="52"/>
    <col min="7690" max="7690" width="5.1796875" style="52" customWidth="1"/>
    <col min="7691" max="7694" width="9.1796875" style="52"/>
    <col min="7695" max="7695" width="1.453125" style="52" customWidth="1"/>
    <col min="7696" max="7937" width="9.1796875" style="52"/>
    <col min="7938" max="7938" width="45" style="52" customWidth="1"/>
    <col min="7939" max="7939" width="11.54296875" style="52" customWidth="1"/>
    <col min="7940" max="7940" width="15.453125" style="52" customWidth="1"/>
    <col min="7941" max="7941" width="13.26953125" style="52" customWidth="1"/>
    <col min="7942" max="7942" width="14.54296875" style="52" customWidth="1"/>
    <col min="7943" max="7943" width="17.81640625" style="52" customWidth="1"/>
    <col min="7944" max="7944" width="10.26953125" style="52" customWidth="1"/>
    <col min="7945" max="7945" width="9.1796875" style="52"/>
    <col min="7946" max="7946" width="5.1796875" style="52" customWidth="1"/>
    <col min="7947" max="7950" width="9.1796875" style="52"/>
    <col min="7951" max="7951" width="1.453125" style="52" customWidth="1"/>
    <col min="7952" max="8193" width="9.1796875" style="52"/>
    <col min="8194" max="8194" width="45" style="52" customWidth="1"/>
    <col min="8195" max="8195" width="11.54296875" style="52" customWidth="1"/>
    <col min="8196" max="8196" width="15.453125" style="52" customWidth="1"/>
    <col min="8197" max="8197" width="13.26953125" style="52" customWidth="1"/>
    <col min="8198" max="8198" width="14.54296875" style="52" customWidth="1"/>
    <col min="8199" max="8199" width="17.81640625" style="52" customWidth="1"/>
    <col min="8200" max="8200" width="10.26953125" style="52" customWidth="1"/>
    <col min="8201" max="8201" width="9.1796875" style="52"/>
    <col min="8202" max="8202" width="5.1796875" style="52" customWidth="1"/>
    <col min="8203" max="8206" width="9.1796875" style="52"/>
    <col min="8207" max="8207" width="1.453125" style="52" customWidth="1"/>
    <col min="8208" max="8449" width="9.1796875" style="52"/>
    <col min="8450" max="8450" width="45" style="52" customWidth="1"/>
    <col min="8451" max="8451" width="11.54296875" style="52" customWidth="1"/>
    <col min="8452" max="8452" width="15.453125" style="52" customWidth="1"/>
    <col min="8453" max="8453" width="13.26953125" style="52" customWidth="1"/>
    <col min="8454" max="8454" width="14.54296875" style="52" customWidth="1"/>
    <col min="8455" max="8455" width="17.81640625" style="52" customWidth="1"/>
    <col min="8456" max="8456" width="10.26953125" style="52" customWidth="1"/>
    <col min="8457" max="8457" width="9.1796875" style="52"/>
    <col min="8458" max="8458" width="5.1796875" style="52" customWidth="1"/>
    <col min="8459" max="8462" width="9.1796875" style="52"/>
    <col min="8463" max="8463" width="1.453125" style="52" customWidth="1"/>
    <col min="8464" max="8705" width="9.1796875" style="52"/>
    <col min="8706" max="8706" width="45" style="52" customWidth="1"/>
    <col min="8707" max="8707" width="11.54296875" style="52" customWidth="1"/>
    <col min="8708" max="8708" width="15.453125" style="52" customWidth="1"/>
    <col min="8709" max="8709" width="13.26953125" style="52" customWidth="1"/>
    <col min="8710" max="8710" width="14.54296875" style="52" customWidth="1"/>
    <col min="8711" max="8711" width="17.81640625" style="52" customWidth="1"/>
    <col min="8712" max="8712" width="10.26953125" style="52" customWidth="1"/>
    <col min="8713" max="8713" width="9.1796875" style="52"/>
    <col min="8714" max="8714" width="5.1796875" style="52" customWidth="1"/>
    <col min="8715" max="8718" width="9.1796875" style="52"/>
    <col min="8719" max="8719" width="1.453125" style="52" customWidth="1"/>
    <col min="8720" max="8961" width="9.1796875" style="52"/>
    <col min="8962" max="8962" width="45" style="52" customWidth="1"/>
    <col min="8963" max="8963" width="11.54296875" style="52" customWidth="1"/>
    <col min="8964" max="8964" width="15.453125" style="52" customWidth="1"/>
    <col min="8965" max="8965" width="13.26953125" style="52" customWidth="1"/>
    <col min="8966" max="8966" width="14.54296875" style="52" customWidth="1"/>
    <col min="8967" max="8967" width="17.81640625" style="52" customWidth="1"/>
    <col min="8968" max="8968" width="10.26953125" style="52" customWidth="1"/>
    <col min="8969" max="8969" width="9.1796875" style="52"/>
    <col min="8970" max="8970" width="5.1796875" style="52" customWidth="1"/>
    <col min="8971" max="8974" width="9.1796875" style="52"/>
    <col min="8975" max="8975" width="1.453125" style="52" customWidth="1"/>
    <col min="8976" max="9217" width="9.1796875" style="52"/>
    <col min="9218" max="9218" width="45" style="52" customWidth="1"/>
    <col min="9219" max="9219" width="11.54296875" style="52" customWidth="1"/>
    <col min="9220" max="9220" width="15.453125" style="52" customWidth="1"/>
    <col min="9221" max="9221" width="13.26953125" style="52" customWidth="1"/>
    <col min="9222" max="9222" width="14.54296875" style="52" customWidth="1"/>
    <col min="9223" max="9223" width="17.81640625" style="52" customWidth="1"/>
    <col min="9224" max="9224" width="10.26953125" style="52" customWidth="1"/>
    <col min="9225" max="9225" width="9.1796875" style="52"/>
    <col min="9226" max="9226" width="5.1796875" style="52" customWidth="1"/>
    <col min="9227" max="9230" width="9.1796875" style="52"/>
    <col min="9231" max="9231" width="1.453125" style="52" customWidth="1"/>
    <col min="9232" max="9473" width="9.1796875" style="52"/>
    <col min="9474" max="9474" width="45" style="52" customWidth="1"/>
    <col min="9475" max="9475" width="11.54296875" style="52" customWidth="1"/>
    <col min="9476" max="9476" width="15.453125" style="52" customWidth="1"/>
    <col min="9477" max="9477" width="13.26953125" style="52" customWidth="1"/>
    <col min="9478" max="9478" width="14.54296875" style="52" customWidth="1"/>
    <col min="9479" max="9479" width="17.81640625" style="52" customWidth="1"/>
    <col min="9480" max="9480" width="10.26953125" style="52" customWidth="1"/>
    <col min="9481" max="9481" width="9.1796875" style="52"/>
    <col min="9482" max="9482" width="5.1796875" style="52" customWidth="1"/>
    <col min="9483" max="9486" width="9.1796875" style="52"/>
    <col min="9487" max="9487" width="1.453125" style="52" customWidth="1"/>
    <col min="9488" max="9729" width="9.1796875" style="52"/>
    <col min="9730" max="9730" width="45" style="52" customWidth="1"/>
    <col min="9731" max="9731" width="11.54296875" style="52" customWidth="1"/>
    <col min="9732" max="9732" width="15.453125" style="52" customWidth="1"/>
    <col min="9733" max="9733" width="13.26953125" style="52" customWidth="1"/>
    <col min="9734" max="9734" width="14.54296875" style="52" customWidth="1"/>
    <col min="9735" max="9735" width="17.81640625" style="52" customWidth="1"/>
    <col min="9736" max="9736" width="10.26953125" style="52" customWidth="1"/>
    <col min="9737" max="9737" width="9.1796875" style="52"/>
    <col min="9738" max="9738" width="5.1796875" style="52" customWidth="1"/>
    <col min="9739" max="9742" width="9.1796875" style="52"/>
    <col min="9743" max="9743" width="1.453125" style="52" customWidth="1"/>
    <col min="9744" max="9985" width="9.1796875" style="52"/>
    <col min="9986" max="9986" width="45" style="52" customWidth="1"/>
    <col min="9987" max="9987" width="11.54296875" style="52" customWidth="1"/>
    <col min="9988" max="9988" width="15.453125" style="52" customWidth="1"/>
    <col min="9989" max="9989" width="13.26953125" style="52" customWidth="1"/>
    <col min="9990" max="9990" width="14.54296875" style="52" customWidth="1"/>
    <col min="9991" max="9991" width="17.81640625" style="52" customWidth="1"/>
    <col min="9992" max="9992" width="10.26953125" style="52" customWidth="1"/>
    <col min="9993" max="9993" width="9.1796875" style="52"/>
    <col min="9994" max="9994" width="5.1796875" style="52" customWidth="1"/>
    <col min="9995" max="9998" width="9.1796875" style="52"/>
    <col min="9999" max="9999" width="1.453125" style="52" customWidth="1"/>
    <col min="10000" max="10241" width="9.1796875" style="52"/>
    <col min="10242" max="10242" width="45" style="52" customWidth="1"/>
    <col min="10243" max="10243" width="11.54296875" style="52" customWidth="1"/>
    <col min="10244" max="10244" width="15.453125" style="52" customWidth="1"/>
    <col min="10245" max="10245" width="13.26953125" style="52" customWidth="1"/>
    <col min="10246" max="10246" width="14.54296875" style="52" customWidth="1"/>
    <col min="10247" max="10247" width="17.81640625" style="52" customWidth="1"/>
    <col min="10248" max="10248" width="10.26953125" style="52" customWidth="1"/>
    <col min="10249" max="10249" width="9.1796875" style="52"/>
    <col min="10250" max="10250" width="5.1796875" style="52" customWidth="1"/>
    <col min="10251" max="10254" width="9.1796875" style="52"/>
    <col min="10255" max="10255" width="1.453125" style="52" customWidth="1"/>
    <col min="10256" max="10497" width="9.1796875" style="52"/>
    <col min="10498" max="10498" width="45" style="52" customWidth="1"/>
    <col min="10499" max="10499" width="11.54296875" style="52" customWidth="1"/>
    <col min="10500" max="10500" width="15.453125" style="52" customWidth="1"/>
    <col min="10501" max="10501" width="13.26953125" style="52" customWidth="1"/>
    <col min="10502" max="10502" width="14.54296875" style="52" customWidth="1"/>
    <col min="10503" max="10503" width="17.81640625" style="52" customWidth="1"/>
    <col min="10504" max="10504" width="10.26953125" style="52" customWidth="1"/>
    <col min="10505" max="10505" width="9.1796875" style="52"/>
    <col min="10506" max="10506" width="5.1796875" style="52" customWidth="1"/>
    <col min="10507" max="10510" width="9.1796875" style="52"/>
    <col min="10511" max="10511" width="1.453125" style="52" customWidth="1"/>
    <col min="10512" max="10753" width="9.1796875" style="52"/>
    <col min="10754" max="10754" width="45" style="52" customWidth="1"/>
    <col min="10755" max="10755" width="11.54296875" style="52" customWidth="1"/>
    <col min="10756" max="10756" width="15.453125" style="52" customWidth="1"/>
    <col min="10757" max="10757" width="13.26953125" style="52" customWidth="1"/>
    <col min="10758" max="10758" width="14.54296875" style="52" customWidth="1"/>
    <col min="10759" max="10759" width="17.81640625" style="52" customWidth="1"/>
    <col min="10760" max="10760" width="10.26953125" style="52" customWidth="1"/>
    <col min="10761" max="10761" width="9.1796875" style="52"/>
    <col min="10762" max="10762" width="5.1796875" style="52" customWidth="1"/>
    <col min="10763" max="10766" width="9.1796875" style="52"/>
    <col min="10767" max="10767" width="1.453125" style="52" customWidth="1"/>
    <col min="10768" max="11009" width="9.1796875" style="52"/>
    <col min="11010" max="11010" width="45" style="52" customWidth="1"/>
    <col min="11011" max="11011" width="11.54296875" style="52" customWidth="1"/>
    <col min="11012" max="11012" width="15.453125" style="52" customWidth="1"/>
    <col min="11013" max="11013" width="13.26953125" style="52" customWidth="1"/>
    <col min="11014" max="11014" width="14.54296875" style="52" customWidth="1"/>
    <col min="11015" max="11015" width="17.81640625" style="52" customWidth="1"/>
    <col min="11016" max="11016" width="10.26953125" style="52" customWidth="1"/>
    <col min="11017" max="11017" width="9.1796875" style="52"/>
    <col min="11018" max="11018" width="5.1796875" style="52" customWidth="1"/>
    <col min="11019" max="11022" width="9.1796875" style="52"/>
    <col min="11023" max="11023" width="1.453125" style="52" customWidth="1"/>
    <col min="11024" max="11265" width="9.1796875" style="52"/>
    <col min="11266" max="11266" width="45" style="52" customWidth="1"/>
    <col min="11267" max="11267" width="11.54296875" style="52" customWidth="1"/>
    <col min="11268" max="11268" width="15.453125" style="52" customWidth="1"/>
    <col min="11269" max="11269" width="13.26953125" style="52" customWidth="1"/>
    <col min="11270" max="11270" width="14.54296875" style="52" customWidth="1"/>
    <col min="11271" max="11271" width="17.81640625" style="52" customWidth="1"/>
    <col min="11272" max="11272" width="10.26953125" style="52" customWidth="1"/>
    <col min="11273" max="11273" width="9.1796875" style="52"/>
    <col min="11274" max="11274" width="5.1796875" style="52" customWidth="1"/>
    <col min="11275" max="11278" width="9.1796875" style="52"/>
    <col min="11279" max="11279" width="1.453125" style="52" customWidth="1"/>
    <col min="11280" max="11521" width="9.1796875" style="52"/>
    <col min="11522" max="11522" width="45" style="52" customWidth="1"/>
    <col min="11523" max="11523" width="11.54296875" style="52" customWidth="1"/>
    <col min="11524" max="11524" width="15.453125" style="52" customWidth="1"/>
    <col min="11525" max="11525" width="13.26953125" style="52" customWidth="1"/>
    <col min="11526" max="11526" width="14.54296875" style="52" customWidth="1"/>
    <col min="11527" max="11527" width="17.81640625" style="52" customWidth="1"/>
    <col min="11528" max="11528" width="10.26953125" style="52" customWidth="1"/>
    <col min="11529" max="11529" width="9.1796875" style="52"/>
    <col min="11530" max="11530" width="5.1796875" style="52" customWidth="1"/>
    <col min="11531" max="11534" width="9.1796875" style="52"/>
    <col min="11535" max="11535" width="1.453125" style="52" customWidth="1"/>
    <col min="11536" max="11777" width="9.1796875" style="52"/>
    <col min="11778" max="11778" width="45" style="52" customWidth="1"/>
    <col min="11779" max="11779" width="11.54296875" style="52" customWidth="1"/>
    <col min="11780" max="11780" width="15.453125" style="52" customWidth="1"/>
    <col min="11781" max="11781" width="13.26953125" style="52" customWidth="1"/>
    <col min="11782" max="11782" width="14.54296875" style="52" customWidth="1"/>
    <col min="11783" max="11783" width="17.81640625" style="52" customWidth="1"/>
    <col min="11784" max="11784" width="10.26953125" style="52" customWidth="1"/>
    <col min="11785" max="11785" width="9.1796875" style="52"/>
    <col min="11786" max="11786" width="5.1796875" style="52" customWidth="1"/>
    <col min="11787" max="11790" width="9.1796875" style="52"/>
    <col min="11791" max="11791" width="1.453125" style="52" customWidth="1"/>
    <col min="11792" max="12033" width="9.1796875" style="52"/>
    <col min="12034" max="12034" width="45" style="52" customWidth="1"/>
    <col min="12035" max="12035" width="11.54296875" style="52" customWidth="1"/>
    <col min="12036" max="12036" width="15.453125" style="52" customWidth="1"/>
    <col min="12037" max="12037" width="13.26953125" style="52" customWidth="1"/>
    <col min="12038" max="12038" width="14.54296875" style="52" customWidth="1"/>
    <col min="12039" max="12039" width="17.81640625" style="52" customWidth="1"/>
    <col min="12040" max="12040" width="10.26953125" style="52" customWidth="1"/>
    <col min="12041" max="12041" width="9.1796875" style="52"/>
    <col min="12042" max="12042" width="5.1796875" style="52" customWidth="1"/>
    <col min="12043" max="12046" width="9.1796875" style="52"/>
    <col min="12047" max="12047" width="1.453125" style="52" customWidth="1"/>
    <col min="12048" max="12289" width="9.1796875" style="52"/>
    <col min="12290" max="12290" width="45" style="52" customWidth="1"/>
    <col min="12291" max="12291" width="11.54296875" style="52" customWidth="1"/>
    <col min="12292" max="12292" width="15.453125" style="52" customWidth="1"/>
    <col min="12293" max="12293" width="13.26953125" style="52" customWidth="1"/>
    <col min="12294" max="12294" width="14.54296875" style="52" customWidth="1"/>
    <col min="12295" max="12295" width="17.81640625" style="52" customWidth="1"/>
    <col min="12296" max="12296" width="10.26953125" style="52" customWidth="1"/>
    <col min="12297" max="12297" width="9.1796875" style="52"/>
    <col min="12298" max="12298" width="5.1796875" style="52" customWidth="1"/>
    <col min="12299" max="12302" width="9.1796875" style="52"/>
    <col min="12303" max="12303" width="1.453125" style="52" customWidth="1"/>
    <col min="12304" max="12545" width="9.1796875" style="52"/>
    <col min="12546" max="12546" width="45" style="52" customWidth="1"/>
    <col min="12547" max="12547" width="11.54296875" style="52" customWidth="1"/>
    <col min="12548" max="12548" width="15.453125" style="52" customWidth="1"/>
    <col min="12549" max="12549" width="13.26953125" style="52" customWidth="1"/>
    <col min="12550" max="12550" width="14.54296875" style="52" customWidth="1"/>
    <col min="12551" max="12551" width="17.81640625" style="52" customWidth="1"/>
    <col min="12552" max="12552" width="10.26953125" style="52" customWidth="1"/>
    <col min="12553" max="12553" width="9.1796875" style="52"/>
    <col min="12554" max="12554" width="5.1796875" style="52" customWidth="1"/>
    <col min="12555" max="12558" width="9.1796875" style="52"/>
    <col min="12559" max="12559" width="1.453125" style="52" customWidth="1"/>
    <col min="12560" max="12801" width="9.1796875" style="52"/>
    <col min="12802" max="12802" width="45" style="52" customWidth="1"/>
    <col min="12803" max="12803" width="11.54296875" style="52" customWidth="1"/>
    <col min="12804" max="12804" width="15.453125" style="52" customWidth="1"/>
    <col min="12805" max="12805" width="13.26953125" style="52" customWidth="1"/>
    <col min="12806" max="12806" width="14.54296875" style="52" customWidth="1"/>
    <col min="12807" max="12807" width="17.81640625" style="52" customWidth="1"/>
    <col min="12808" max="12808" width="10.26953125" style="52" customWidth="1"/>
    <col min="12809" max="12809" width="9.1796875" style="52"/>
    <col min="12810" max="12810" width="5.1796875" style="52" customWidth="1"/>
    <col min="12811" max="12814" width="9.1796875" style="52"/>
    <col min="12815" max="12815" width="1.453125" style="52" customWidth="1"/>
    <col min="12816" max="13057" width="9.1796875" style="52"/>
    <col min="13058" max="13058" width="45" style="52" customWidth="1"/>
    <col min="13059" max="13059" width="11.54296875" style="52" customWidth="1"/>
    <col min="13060" max="13060" width="15.453125" style="52" customWidth="1"/>
    <col min="13061" max="13061" width="13.26953125" style="52" customWidth="1"/>
    <col min="13062" max="13062" width="14.54296875" style="52" customWidth="1"/>
    <col min="13063" max="13063" width="17.81640625" style="52" customWidth="1"/>
    <col min="13064" max="13064" width="10.26953125" style="52" customWidth="1"/>
    <col min="13065" max="13065" width="9.1796875" style="52"/>
    <col min="13066" max="13066" width="5.1796875" style="52" customWidth="1"/>
    <col min="13067" max="13070" width="9.1796875" style="52"/>
    <col min="13071" max="13071" width="1.453125" style="52" customWidth="1"/>
    <col min="13072" max="13313" width="9.1796875" style="52"/>
    <col min="13314" max="13314" width="45" style="52" customWidth="1"/>
    <col min="13315" max="13315" width="11.54296875" style="52" customWidth="1"/>
    <col min="13316" max="13316" width="15.453125" style="52" customWidth="1"/>
    <col min="13317" max="13317" width="13.26953125" style="52" customWidth="1"/>
    <col min="13318" max="13318" width="14.54296875" style="52" customWidth="1"/>
    <col min="13319" max="13319" width="17.81640625" style="52" customWidth="1"/>
    <col min="13320" max="13320" width="10.26953125" style="52" customWidth="1"/>
    <col min="13321" max="13321" width="9.1796875" style="52"/>
    <col min="13322" max="13322" width="5.1796875" style="52" customWidth="1"/>
    <col min="13323" max="13326" width="9.1796875" style="52"/>
    <col min="13327" max="13327" width="1.453125" style="52" customWidth="1"/>
    <col min="13328" max="13569" width="9.1796875" style="52"/>
    <col min="13570" max="13570" width="45" style="52" customWidth="1"/>
    <col min="13571" max="13571" width="11.54296875" style="52" customWidth="1"/>
    <col min="13572" max="13572" width="15.453125" style="52" customWidth="1"/>
    <col min="13573" max="13573" width="13.26953125" style="52" customWidth="1"/>
    <col min="13574" max="13574" width="14.54296875" style="52" customWidth="1"/>
    <col min="13575" max="13575" width="17.81640625" style="52" customWidth="1"/>
    <col min="13576" max="13576" width="10.26953125" style="52" customWidth="1"/>
    <col min="13577" max="13577" width="9.1796875" style="52"/>
    <col min="13578" max="13578" width="5.1796875" style="52" customWidth="1"/>
    <col min="13579" max="13582" width="9.1796875" style="52"/>
    <col min="13583" max="13583" width="1.453125" style="52" customWidth="1"/>
    <col min="13584" max="13825" width="9.1796875" style="52"/>
    <col min="13826" max="13826" width="45" style="52" customWidth="1"/>
    <col min="13827" max="13827" width="11.54296875" style="52" customWidth="1"/>
    <col min="13828" max="13828" width="15.453125" style="52" customWidth="1"/>
    <col min="13829" max="13829" width="13.26953125" style="52" customWidth="1"/>
    <col min="13830" max="13830" width="14.54296875" style="52" customWidth="1"/>
    <col min="13831" max="13831" width="17.81640625" style="52" customWidth="1"/>
    <col min="13832" max="13832" width="10.26953125" style="52" customWidth="1"/>
    <col min="13833" max="13833" width="9.1796875" style="52"/>
    <col min="13834" max="13834" width="5.1796875" style="52" customWidth="1"/>
    <col min="13835" max="13838" width="9.1796875" style="52"/>
    <col min="13839" max="13839" width="1.453125" style="52" customWidth="1"/>
    <col min="13840" max="14081" width="9.1796875" style="52"/>
    <col min="14082" max="14082" width="45" style="52" customWidth="1"/>
    <col min="14083" max="14083" width="11.54296875" style="52" customWidth="1"/>
    <col min="14084" max="14084" width="15.453125" style="52" customWidth="1"/>
    <col min="14085" max="14085" width="13.26953125" style="52" customWidth="1"/>
    <col min="14086" max="14086" width="14.54296875" style="52" customWidth="1"/>
    <col min="14087" max="14087" width="17.81640625" style="52" customWidth="1"/>
    <col min="14088" max="14088" width="10.26953125" style="52" customWidth="1"/>
    <col min="14089" max="14089" width="9.1796875" style="52"/>
    <col min="14090" max="14090" width="5.1796875" style="52" customWidth="1"/>
    <col min="14091" max="14094" width="9.1796875" style="52"/>
    <col min="14095" max="14095" width="1.453125" style="52" customWidth="1"/>
    <col min="14096" max="14337" width="9.1796875" style="52"/>
    <col min="14338" max="14338" width="45" style="52" customWidth="1"/>
    <col min="14339" max="14339" width="11.54296875" style="52" customWidth="1"/>
    <col min="14340" max="14340" width="15.453125" style="52" customWidth="1"/>
    <col min="14341" max="14341" width="13.26953125" style="52" customWidth="1"/>
    <col min="14342" max="14342" width="14.54296875" style="52" customWidth="1"/>
    <col min="14343" max="14343" width="17.81640625" style="52" customWidth="1"/>
    <col min="14344" max="14344" width="10.26953125" style="52" customWidth="1"/>
    <col min="14345" max="14345" width="9.1796875" style="52"/>
    <col min="14346" max="14346" width="5.1796875" style="52" customWidth="1"/>
    <col min="14347" max="14350" width="9.1796875" style="52"/>
    <col min="14351" max="14351" width="1.453125" style="52" customWidth="1"/>
    <col min="14352" max="14593" width="9.1796875" style="52"/>
    <col min="14594" max="14594" width="45" style="52" customWidth="1"/>
    <col min="14595" max="14595" width="11.54296875" style="52" customWidth="1"/>
    <col min="14596" max="14596" width="15.453125" style="52" customWidth="1"/>
    <col min="14597" max="14597" width="13.26953125" style="52" customWidth="1"/>
    <col min="14598" max="14598" width="14.54296875" style="52" customWidth="1"/>
    <col min="14599" max="14599" width="17.81640625" style="52" customWidth="1"/>
    <col min="14600" max="14600" width="10.26953125" style="52" customWidth="1"/>
    <col min="14601" max="14601" width="9.1796875" style="52"/>
    <col min="14602" max="14602" width="5.1796875" style="52" customWidth="1"/>
    <col min="14603" max="14606" width="9.1796875" style="52"/>
    <col min="14607" max="14607" width="1.453125" style="52" customWidth="1"/>
    <col min="14608" max="14849" width="9.1796875" style="52"/>
    <col min="14850" max="14850" width="45" style="52" customWidth="1"/>
    <col min="14851" max="14851" width="11.54296875" style="52" customWidth="1"/>
    <col min="14852" max="14852" width="15.453125" style="52" customWidth="1"/>
    <col min="14853" max="14853" width="13.26953125" style="52" customWidth="1"/>
    <col min="14854" max="14854" width="14.54296875" style="52" customWidth="1"/>
    <col min="14855" max="14855" width="17.81640625" style="52" customWidth="1"/>
    <col min="14856" max="14856" width="10.26953125" style="52" customWidth="1"/>
    <col min="14857" max="14857" width="9.1796875" style="52"/>
    <col min="14858" max="14858" width="5.1796875" style="52" customWidth="1"/>
    <col min="14859" max="14862" width="9.1796875" style="52"/>
    <col min="14863" max="14863" width="1.453125" style="52" customWidth="1"/>
    <col min="14864" max="15105" width="9.1796875" style="52"/>
    <col min="15106" max="15106" width="45" style="52" customWidth="1"/>
    <col min="15107" max="15107" width="11.54296875" style="52" customWidth="1"/>
    <col min="15108" max="15108" width="15.453125" style="52" customWidth="1"/>
    <col min="15109" max="15109" width="13.26953125" style="52" customWidth="1"/>
    <col min="15110" max="15110" width="14.54296875" style="52" customWidth="1"/>
    <col min="15111" max="15111" width="17.81640625" style="52" customWidth="1"/>
    <col min="15112" max="15112" width="10.26953125" style="52" customWidth="1"/>
    <col min="15113" max="15113" width="9.1796875" style="52"/>
    <col min="15114" max="15114" width="5.1796875" style="52" customWidth="1"/>
    <col min="15115" max="15118" width="9.1796875" style="52"/>
    <col min="15119" max="15119" width="1.453125" style="52" customWidth="1"/>
    <col min="15120" max="15361" width="9.1796875" style="52"/>
    <col min="15362" max="15362" width="45" style="52" customWidth="1"/>
    <col min="15363" max="15363" width="11.54296875" style="52" customWidth="1"/>
    <col min="15364" max="15364" width="15.453125" style="52" customWidth="1"/>
    <col min="15365" max="15365" width="13.26953125" style="52" customWidth="1"/>
    <col min="15366" max="15366" width="14.54296875" style="52" customWidth="1"/>
    <col min="15367" max="15367" width="17.81640625" style="52" customWidth="1"/>
    <col min="15368" max="15368" width="10.26953125" style="52" customWidth="1"/>
    <col min="15369" max="15369" width="9.1796875" style="52"/>
    <col min="15370" max="15370" width="5.1796875" style="52" customWidth="1"/>
    <col min="15371" max="15374" width="9.1796875" style="52"/>
    <col min="15375" max="15375" width="1.453125" style="52" customWidth="1"/>
    <col min="15376" max="15617" width="9.1796875" style="52"/>
    <col min="15618" max="15618" width="45" style="52" customWidth="1"/>
    <col min="15619" max="15619" width="11.54296875" style="52" customWidth="1"/>
    <col min="15620" max="15620" width="15.453125" style="52" customWidth="1"/>
    <col min="15621" max="15621" width="13.26953125" style="52" customWidth="1"/>
    <col min="15622" max="15622" width="14.54296875" style="52" customWidth="1"/>
    <col min="15623" max="15623" width="17.81640625" style="52" customWidth="1"/>
    <col min="15624" max="15624" width="10.26953125" style="52" customWidth="1"/>
    <col min="15625" max="15625" width="9.1796875" style="52"/>
    <col min="15626" max="15626" width="5.1796875" style="52" customWidth="1"/>
    <col min="15627" max="15630" width="9.1796875" style="52"/>
    <col min="15631" max="15631" width="1.453125" style="52" customWidth="1"/>
    <col min="15632" max="15873" width="9.1796875" style="52"/>
    <col min="15874" max="15874" width="45" style="52" customWidth="1"/>
    <col min="15875" max="15875" width="11.54296875" style="52" customWidth="1"/>
    <col min="15876" max="15876" width="15.453125" style="52" customWidth="1"/>
    <col min="15877" max="15877" width="13.26953125" style="52" customWidth="1"/>
    <col min="15878" max="15878" width="14.54296875" style="52" customWidth="1"/>
    <col min="15879" max="15879" width="17.81640625" style="52" customWidth="1"/>
    <col min="15880" max="15880" width="10.26953125" style="52" customWidth="1"/>
    <col min="15881" max="15881" width="9.1796875" style="52"/>
    <col min="15882" max="15882" width="5.1796875" style="52" customWidth="1"/>
    <col min="15883" max="15886" width="9.1796875" style="52"/>
    <col min="15887" max="15887" width="1.453125" style="52" customWidth="1"/>
    <col min="15888" max="16129" width="9.1796875" style="52"/>
    <col min="16130" max="16130" width="45" style="52" customWidth="1"/>
    <col min="16131" max="16131" width="11.54296875" style="52" customWidth="1"/>
    <col min="16132" max="16132" width="15.453125" style="52" customWidth="1"/>
    <col min="16133" max="16133" width="13.26953125" style="52" customWidth="1"/>
    <col min="16134" max="16134" width="14.54296875" style="52" customWidth="1"/>
    <col min="16135" max="16135" width="17.81640625" style="52" customWidth="1"/>
    <col min="16136" max="16136" width="10.26953125" style="52" customWidth="1"/>
    <col min="16137" max="16137" width="9.1796875" style="52"/>
    <col min="16138" max="16138" width="5.1796875" style="52" customWidth="1"/>
    <col min="16139" max="16142" width="9.1796875" style="52"/>
    <col min="16143" max="16143" width="1.453125" style="52" customWidth="1"/>
    <col min="16144" max="16384" width="9.1796875" style="52"/>
  </cols>
  <sheetData>
    <row r="1" spans="2:15" ht="45" customHeight="1" x14ac:dyDescent="0.35">
      <c r="B1" s="121" t="s">
        <v>94</v>
      </c>
      <c r="C1" s="122"/>
      <c r="D1" s="122"/>
      <c r="E1" s="122"/>
      <c r="F1" s="122"/>
      <c r="G1" s="123"/>
      <c r="H1" s="51"/>
    </row>
    <row r="2" spans="2:15" ht="28" x14ac:dyDescent="0.35">
      <c r="B2" s="53" t="s">
        <v>74</v>
      </c>
      <c r="C2" s="43" t="s">
        <v>1</v>
      </c>
      <c r="D2" s="43" t="s">
        <v>2</v>
      </c>
      <c r="E2" s="43" t="s">
        <v>3</v>
      </c>
      <c r="F2" s="43" t="s">
        <v>4</v>
      </c>
      <c r="G2" s="54" t="s">
        <v>5</v>
      </c>
    </row>
    <row r="3" spans="2:15" ht="14" x14ac:dyDescent="0.35">
      <c r="B3" s="48" t="s">
        <v>75</v>
      </c>
      <c r="C3" s="48">
        <v>20</v>
      </c>
      <c r="D3" s="48">
        <v>30</v>
      </c>
      <c r="E3" s="48">
        <v>2</v>
      </c>
      <c r="F3" s="48">
        <v>10</v>
      </c>
      <c r="G3" s="55">
        <v>62</v>
      </c>
      <c r="I3" s="66"/>
      <c r="J3" s="66"/>
      <c r="K3" s="66"/>
      <c r="L3" s="66"/>
      <c r="M3" s="66"/>
      <c r="N3" s="66"/>
      <c r="O3" s="66">
        <v>-42</v>
      </c>
    </row>
    <row r="4" spans="2:15" ht="14" x14ac:dyDescent="0.35">
      <c r="B4" s="48"/>
      <c r="C4" s="81" t="s">
        <v>65</v>
      </c>
      <c r="D4" s="81" t="s">
        <v>65</v>
      </c>
      <c r="E4" s="81" t="s">
        <v>65</v>
      </c>
      <c r="F4" s="81" t="s">
        <v>65</v>
      </c>
      <c r="G4" s="81" t="s">
        <v>65</v>
      </c>
      <c r="I4" s="66"/>
      <c r="J4" s="66"/>
      <c r="K4" s="66"/>
      <c r="L4" s="66"/>
      <c r="M4" s="66"/>
      <c r="N4" s="66"/>
      <c r="O4" s="66"/>
    </row>
    <row r="5" spans="2:15" ht="14" x14ac:dyDescent="0.35">
      <c r="B5" s="57" t="s">
        <v>76</v>
      </c>
      <c r="C5" s="48">
        <v>41</v>
      </c>
      <c r="D5" s="48">
        <v>34</v>
      </c>
      <c r="E5" s="48">
        <v>4</v>
      </c>
      <c r="F5" s="48">
        <v>8</v>
      </c>
      <c r="G5" s="55">
        <v>87</v>
      </c>
      <c r="I5" s="66"/>
      <c r="J5" s="66"/>
      <c r="K5" s="66"/>
      <c r="L5" s="66"/>
      <c r="M5" s="66"/>
      <c r="N5" s="66"/>
      <c r="O5" s="66">
        <v>-45</v>
      </c>
    </row>
    <row r="6" spans="2:15" ht="14" x14ac:dyDescent="0.35">
      <c r="B6" s="57" t="s">
        <v>77</v>
      </c>
      <c r="C6" s="48">
        <v>0</v>
      </c>
      <c r="D6" s="48">
        <v>0</v>
      </c>
      <c r="E6" s="48">
        <v>1</v>
      </c>
      <c r="F6" s="48">
        <v>0</v>
      </c>
      <c r="G6" s="55">
        <v>1</v>
      </c>
      <c r="I6" s="66"/>
      <c r="J6" s="66"/>
      <c r="K6" s="66"/>
      <c r="L6" s="66"/>
      <c r="M6" s="66"/>
      <c r="N6" s="66"/>
      <c r="O6" s="66">
        <v>-31</v>
      </c>
    </row>
    <row r="7" spans="2:15" ht="14" x14ac:dyDescent="0.35">
      <c r="B7" s="57" t="s">
        <v>78</v>
      </c>
      <c r="C7" s="48">
        <v>5</v>
      </c>
      <c r="D7" s="48">
        <v>17</v>
      </c>
      <c r="E7" s="48">
        <v>6</v>
      </c>
      <c r="F7" s="48">
        <v>10</v>
      </c>
      <c r="G7" s="55">
        <v>38</v>
      </c>
      <c r="I7" s="66"/>
      <c r="J7" s="66"/>
      <c r="K7" s="66"/>
      <c r="L7" s="66"/>
      <c r="M7" s="66"/>
      <c r="N7" s="66"/>
      <c r="O7" s="66">
        <v>-31</v>
      </c>
    </row>
    <row r="8" spans="2:15" ht="14" x14ac:dyDescent="0.35">
      <c r="B8" s="57"/>
      <c r="C8" s="81" t="s">
        <v>65</v>
      </c>
      <c r="D8" s="81" t="s">
        <v>65</v>
      </c>
      <c r="E8" s="81" t="s">
        <v>65</v>
      </c>
      <c r="F8" s="81" t="s">
        <v>65</v>
      </c>
      <c r="G8" s="81" t="s">
        <v>65</v>
      </c>
      <c r="I8" s="66"/>
      <c r="J8" s="66"/>
      <c r="K8" s="66"/>
      <c r="L8" s="66"/>
      <c r="M8" s="66"/>
      <c r="N8" s="66"/>
      <c r="O8" s="66"/>
    </row>
    <row r="9" spans="2:15" ht="14" x14ac:dyDescent="0.35">
      <c r="B9" s="57" t="s">
        <v>79</v>
      </c>
      <c r="C9" s="48">
        <v>88</v>
      </c>
      <c r="D9" s="48">
        <v>23</v>
      </c>
      <c r="E9" s="48">
        <v>4</v>
      </c>
      <c r="F9" s="48">
        <v>62</v>
      </c>
      <c r="G9" s="55">
        <v>177</v>
      </c>
      <c r="I9" s="66"/>
      <c r="J9" s="66"/>
      <c r="K9" s="66"/>
      <c r="L9" s="66"/>
      <c r="M9" s="66"/>
      <c r="N9" s="66"/>
      <c r="O9" s="66">
        <v>57</v>
      </c>
    </row>
    <row r="10" spans="2:15" ht="14" x14ac:dyDescent="0.35">
      <c r="B10" s="57" t="s">
        <v>80</v>
      </c>
      <c r="C10" s="48">
        <v>26</v>
      </c>
      <c r="D10" s="48">
        <v>5</v>
      </c>
      <c r="E10" s="48">
        <v>30</v>
      </c>
      <c r="F10" s="48">
        <v>154</v>
      </c>
      <c r="G10" s="55">
        <v>215</v>
      </c>
      <c r="I10" s="66"/>
      <c r="J10" s="66"/>
      <c r="K10" s="66"/>
      <c r="L10" s="66"/>
      <c r="M10" s="66"/>
      <c r="N10" s="66"/>
      <c r="O10" s="66">
        <v>-20</v>
      </c>
    </row>
    <row r="11" spans="2:15" ht="14" x14ac:dyDescent="0.35">
      <c r="B11" s="48" t="s">
        <v>81</v>
      </c>
      <c r="C11" s="48">
        <v>104</v>
      </c>
      <c r="D11" s="48">
        <v>24</v>
      </c>
      <c r="E11" s="48">
        <v>5</v>
      </c>
      <c r="F11" s="48">
        <v>23</v>
      </c>
      <c r="G11" s="55">
        <v>156</v>
      </c>
      <c r="I11" s="66"/>
      <c r="J11" s="66"/>
      <c r="K11" s="66"/>
      <c r="L11" s="66"/>
      <c r="M11" s="66"/>
      <c r="N11" s="66"/>
      <c r="O11" s="66">
        <v>-97</v>
      </c>
    </row>
    <row r="12" spans="2:15" ht="14" x14ac:dyDescent="0.35">
      <c r="B12" s="48" t="s">
        <v>82</v>
      </c>
      <c r="C12" s="48">
        <v>870</v>
      </c>
      <c r="D12" s="48">
        <v>98</v>
      </c>
      <c r="E12" s="48">
        <v>9</v>
      </c>
      <c r="F12" s="48">
        <v>109</v>
      </c>
      <c r="G12" s="55">
        <v>1086</v>
      </c>
      <c r="I12" s="66"/>
      <c r="J12" s="66"/>
      <c r="K12" s="66"/>
      <c r="L12" s="66"/>
      <c r="M12" s="66"/>
      <c r="N12" s="66"/>
      <c r="O12" s="66">
        <v>215</v>
      </c>
    </row>
    <row r="13" spans="2:15" ht="14" x14ac:dyDescent="0.35">
      <c r="B13" s="48" t="s">
        <v>83</v>
      </c>
      <c r="C13" s="48">
        <v>42</v>
      </c>
      <c r="D13" s="48">
        <v>5</v>
      </c>
      <c r="E13" s="48">
        <v>41</v>
      </c>
      <c r="F13" s="48">
        <v>312</v>
      </c>
      <c r="G13" s="55">
        <v>400</v>
      </c>
      <c r="I13" s="66"/>
      <c r="J13" s="66"/>
      <c r="K13" s="66"/>
      <c r="L13" s="66"/>
      <c r="M13" s="66"/>
      <c r="N13" s="66"/>
      <c r="O13" s="66">
        <v>-57</v>
      </c>
    </row>
    <row r="14" spans="2:15" ht="14" x14ac:dyDescent="0.35">
      <c r="B14" s="48" t="s">
        <v>84</v>
      </c>
      <c r="C14" s="48">
        <v>2</v>
      </c>
      <c r="D14" s="48">
        <v>9</v>
      </c>
      <c r="E14" s="48">
        <v>4</v>
      </c>
      <c r="F14" s="48">
        <v>0</v>
      </c>
      <c r="G14" s="55">
        <v>15</v>
      </c>
      <c r="I14" s="66"/>
      <c r="J14" s="66"/>
      <c r="K14" s="66"/>
      <c r="L14" s="66"/>
      <c r="M14" s="66"/>
      <c r="N14" s="66"/>
      <c r="O14" s="66">
        <v>-34</v>
      </c>
    </row>
    <row r="15" spans="2:15" ht="14" x14ac:dyDescent="0.35">
      <c r="B15" s="48" t="s">
        <v>85</v>
      </c>
      <c r="C15" s="48">
        <v>98</v>
      </c>
      <c r="D15" s="48">
        <v>492</v>
      </c>
      <c r="E15" s="48">
        <v>37</v>
      </c>
      <c r="F15" s="48">
        <v>13</v>
      </c>
      <c r="G15" s="55">
        <v>640</v>
      </c>
      <c r="I15" s="66"/>
      <c r="J15" s="66"/>
      <c r="K15" s="66"/>
      <c r="L15" s="66"/>
      <c r="M15" s="66"/>
      <c r="N15" s="66"/>
      <c r="O15" s="66">
        <v>-52</v>
      </c>
    </row>
    <row r="16" spans="2:15" ht="14" x14ac:dyDescent="0.35">
      <c r="B16" s="57" t="s">
        <v>86</v>
      </c>
      <c r="C16" s="48">
        <v>14</v>
      </c>
      <c r="D16" s="48">
        <v>4</v>
      </c>
      <c r="E16" s="48">
        <v>0</v>
      </c>
      <c r="F16" s="48">
        <v>4</v>
      </c>
      <c r="G16" s="55">
        <v>22</v>
      </c>
      <c r="I16" s="66"/>
      <c r="J16" s="66"/>
      <c r="K16" s="66"/>
      <c r="L16" s="66"/>
      <c r="M16" s="66"/>
      <c r="N16" s="66"/>
      <c r="O16" s="66">
        <v>-36</v>
      </c>
    </row>
    <row r="17" spans="2:15" ht="14" x14ac:dyDescent="0.35">
      <c r="B17" s="58" t="s">
        <v>87</v>
      </c>
      <c r="C17" s="48">
        <v>153</v>
      </c>
      <c r="D17" s="48">
        <v>828</v>
      </c>
      <c r="E17" s="48">
        <v>24</v>
      </c>
      <c r="F17" s="48">
        <v>324</v>
      </c>
      <c r="G17" s="55">
        <v>1329</v>
      </c>
      <c r="I17" s="66"/>
      <c r="J17" s="66"/>
      <c r="K17" s="66"/>
      <c r="L17" s="66"/>
      <c r="M17" s="66"/>
      <c r="N17" s="66"/>
      <c r="O17" s="66">
        <v>43</v>
      </c>
    </row>
    <row r="18" spans="2:15" ht="33" customHeight="1" x14ac:dyDescent="0.35">
      <c r="B18" s="59" t="s">
        <v>5</v>
      </c>
      <c r="C18" s="60">
        <v>1463</v>
      </c>
      <c r="D18" s="60">
        <v>1569</v>
      </c>
      <c r="E18" s="60">
        <v>167</v>
      </c>
      <c r="F18" s="60">
        <v>1029</v>
      </c>
      <c r="G18" s="60">
        <v>4228</v>
      </c>
      <c r="I18" s="66"/>
      <c r="J18" s="66"/>
      <c r="K18" s="66"/>
      <c r="L18" s="66"/>
      <c r="M18" s="66"/>
      <c r="N18" s="66"/>
      <c r="O18" s="66">
        <v>242</v>
      </c>
    </row>
    <row r="19" spans="2:15" ht="22.5" customHeight="1" x14ac:dyDescent="0.35">
      <c r="B19" s="61"/>
      <c r="C19" s="55"/>
      <c r="D19" s="55"/>
      <c r="E19" s="55"/>
      <c r="F19" s="55"/>
    </row>
    <row r="20" spans="2:15" ht="22.5" customHeight="1" x14ac:dyDescent="0.35">
      <c r="B20" s="51" t="s">
        <v>93</v>
      </c>
      <c r="C20" s="62"/>
      <c r="D20" s="62"/>
      <c r="E20" s="62"/>
      <c r="F20" s="62"/>
    </row>
    <row r="21" spans="2:15" ht="15.75" customHeight="1" x14ac:dyDescent="0.35"/>
    <row r="22" spans="2:15" ht="22.5" customHeight="1" x14ac:dyDescent="0.35">
      <c r="B22" s="37" t="s">
        <v>62</v>
      </c>
    </row>
  </sheetData>
  <mergeCells count="1">
    <mergeCell ref="B1:G1"/>
  </mergeCells>
  <printOptions horizontalCentered="1"/>
  <pageMargins left="0.24" right="0.37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B1:Q22"/>
  <sheetViews>
    <sheetView showGridLines="0" zoomScale="85" workbookViewId="0">
      <pane xSplit="2" ySplit="2" topLeftCell="C3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22.5" customHeight="1" x14ac:dyDescent="0.35"/>
  <cols>
    <col min="1" max="1" width="9.1796875" style="52"/>
    <col min="2" max="2" width="45" style="52" customWidth="1"/>
    <col min="3" max="3" width="11.54296875" style="52" customWidth="1"/>
    <col min="4" max="4" width="15.453125" style="52" customWidth="1"/>
    <col min="5" max="5" width="13.26953125" style="52" customWidth="1"/>
    <col min="6" max="6" width="14.54296875" style="52" customWidth="1"/>
    <col min="7" max="7" width="17.81640625" style="52" customWidth="1"/>
    <col min="8" max="8" width="10.26953125" style="52" customWidth="1"/>
    <col min="9" max="9" width="9.1796875" style="52"/>
    <col min="10" max="10" width="5.1796875" style="52" customWidth="1"/>
    <col min="11" max="14" width="9.1796875" style="52"/>
    <col min="15" max="15" width="1.453125" style="52" customWidth="1"/>
    <col min="16" max="257" width="9.1796875" style="52"/>
    <col min="258" max="258" width="45" style="52" customWidth="1"/>
    <col min="259" max="259" width="11.54296875" style="52" customWidth="1"/>
    <col min="260" max="260" width="15.453125" style="52" customWidth="1"/>
    <col min="261" max="261" width="13.26953125" style="52" customWidth="1"/>
    <col min="262" max="262" width="14.54296875" style="52" customWidth="1"/>
    <col min="263" max="263" width="17.81640625" style="52" customWidth="1"/>
    <col min="264" max="264" width="10.26953125" style="52" customWidth="1"/>
    <col min="265" max="265" width="9.1796875" style="52"/>
    <col min="266" max="266" width="5.1796875" style="52" customWidth="1"/>
    <col min="267" max="270" width="9.1796875" style="52"/>
    <col min="271" max="271" width="1.453125" style="52" customWidth="1"/>
    <col min="272" max="513" width="9.1796875" style="52"/>
    <col min="514" max="514" width="45" style="52" customWidth="1"/>
    <col min="515" max="515" width="11.54296875" style="52" customWidth="1"/>
    <col min="516" max="516" width="15.453125" style="52" customWidth="1"/>
    <col min="517" max="517" width="13.26953125" style="52" customWidth="1"/>
    <col min="518" max="518" width="14.54296875" style="52" customWidth="1"/>
    <col min="519" max="519" width="17.81640625" style="52" customWidth="1"/>
    <col min="520" max="520" width="10.26953125" style="52" customWidth="1"/>
    <col min="521" max="521" width="9.1796875" style="52"/>
    <col min="522" max="522" width="5.1796875" style="52" customWidth="1"/>
    <col min="523" max="526" width="9.1796875" style="52"/>
    <col min="527" max="527" width="1.453125" style="52" customWidth="1"/>
    <col min="528" max="769" width="9.1796875" style="52"/>
    <col min="770" max="770" width="45" style="52" customWidth="1"/>
    <col min="771" max="771" width="11.54296875" style="52" customWidth="1"/>
    <col min="772" max="772" width="15.453125" style="52" customWidth="1"/>
    <col min="773" max="773" width="13.26953125" style="52" customWidth="1"/>
    <col min="774" max="774" width="14.54296875" style="52" customWidth="1"/>
    <col min="775" max="775" width="17.81640625" style="52" customWidth="1"/>
    <col min="776" max="776" width="10.26953125" style="52" customWidth="1"/>
    <col min="777" max="777" width="9.1796875" style="52"/>
    <col min="778" max="778" width="5.1796875" style="52" customWidth="1"/>
    <col min="779" max="782" width="9.1796875" style="52"/>
    <col min="783" max="783" width="1.453125" style="52" customWidth="1"/>
    <col min="784" max="1025" width="9.1796875" style="52"/>
    <col min="1026" max="1026" width="45" style="52" customWidth="1"/>
    <col min="1027" max="1027" width="11.54296875" style="52" customWidth="1"/>
    <col min="1028" max="1028" width="15.453125" style="52" customWidth="1"/>
    <col min="1029" max="1029" width="13.26953125" style="52" customWidth="1"/>
    <col min="1030" max="1030" width="14.54296875" style="52" customWidth="1"/>
    <col min="1031" max="1031" width="17.81640625" style="52" customWidth="1"/>
    <col min="1032" max="1032" width="10.26953125" style="52" customWidth="1"/>
    <col min="1033" max="1033" width="9.1796875" style="52"/>
    <col min="1034" max="1034" width="5.1796875" style="52" customWidth="1"/>
    <col min="1035" max="1038" width="9.1796875" style="52"/>
    <col min="1039" max="1039" width="1.453125" style="52" customWidth="1"/>
    <col min="1040" max="1281" width="9.1796875" style="52"/>
    <col min="1282" max="1282" width="45" style="52" customWidth="1"/>
    <col min="1283" max="1283" width="11.54296875" style="52" customWidth="1"/>
    <col min="1284" max="1284" width="15.453125" style="52" customWidth="1"/>
    <col min="1285" max="1285" width="13.26953125" style="52" customWidth="1"/>
    <col min="1286" max="1286" width="14.54296875" style="52" customWidth="1"/>
    <col min="1287" max="1287" width="17.81640625" style="52" customWidth="1"/>
    <col min="1288" max="1288" width="10.26953125" style="52" customWidth="1"/>
    <col min="1289" max="1289" width="9.1796875" style="52"/>
    <col min="1290" max="1290" width="5.1796875" style="52" customWidth="1"/>
    <col min="1291" max="1294" width="9.1796875" style="52"/>
    <col min="1295" max="1295" width="1.453125" style="52" customWidth="1"/>
    <col min="1296" max="1537" width="9.1796875" style="52"/>
    <col min="1538" max="1538" width="45" style="52" customWidth="1"/>
    <col min="1539" max="1539" width="11.54296875" style="52" customWidth="1"/>
    <col min="1540" max="1540" width="15.453125" style="52" customWidth="1"/>
    <col min="1541" max="1541" width="13.26953125" style="52" customWidth="1"/>
    <col min="1542" max="1542" width="14.54296875" style="52" customWidth="1"/>
    <col min="1543" max="1543" width="17.81640625" style="52" customWidth="1"/>
    <col min="1544" max="1544" width="10.26953125" style="52" customWidth="1"/>
    <col min="1545" max="1545" width="9.1796875" style="52"/>
    <col min="1546" max="1546" width="5.1796875" style="52" customWidth="1"/>
    <col min="1547" max="1550" width="9.1796875" style="52"/>
    <col min="1551" max="1551" width="1.453125" style="52" customWidth="1"/>
    <col min="1552" max="1793" width="9.1796875" style="52"/>
    <col min="1794" max="1794" width="45" style="52" customWidth="1"/>
    <col min="1795" max="1795" width="11.54296875" style="52" customWidth="1"/>
    <col min="1796" max="1796" width="15.453125" style="52" customWidth="1"/>
    <col min="1797" max="1797" width="13.26953125" style="52" customWidth="1"/>
    <col min="1798" max="1798" width="14.54296875" style="52" customWidth="1"/>
    <col min="1799" max="1799" width="17.81640625" style="52" customWidth="1"/>
    <col min="1800" max="1800" width="10.26953125" style="52" customWidth="1"/>
    <col min="1801" max="1801" width="9.1796875" style="52"/>
    <col min="1802" max="1802" width="5.1796875" style="52" customWidth="1"/>
    <col min="1803" max="1806" width="9.1796875" style="52"/>
    <col min="1807" max="1807" width="1.453125" style="52" customWidth="1"/>
    <col min="1808" max="2049" width="9.1796875" style="52"/>
    <col min="2050" max="2050" width="45" style="52" customWidth="1"/>
    <col min="2051" max="2051" width="11.54296875" style="52" customWidth="1"/>
    <col min="2052" max="2052" width="15.453125" style="52" customWidth="1"/>
    <col min="2053" max="2053" width="13.26953125" style="52" customWidth="1"/>
    <col min="2054" max="2054" width="14.54296875" style="52" customWidth="1"/>
    <col min="2055" max="2055" width="17.81640625" style="52" customWidth="1"/>
    <col min="2056" max="2056" width="10.26953125" style="52" customWidth="1"/>
    <col min="2057" max="2057" width="9.1796875" style="52"/>
    <col min="2058" max="2058" width="5.1796875" style="52" customWidth="1"/>
    <col min="2059" max="2062" width="9.1796875" style="52"/>
    <col min="2063" max="2063" width="1.453125" style="52" customWidth="1"/>
    <col min="2064" max="2305" width="9.1796875" style="52"/>
    <col min="2306" max="2306" width="45" style="52" customWidth="1"/>
    <col min="2307" max="2307" width="11.54296875" style="52" customWidth="1"/>
    <col min="2308" max="2308" width="15.453125" style="52" customWidth="1"/>
    <col min="2309" max="2309" width="13.26953125" style="52" customWidth="1"/>
    <col min="2310" max="2310" width="14.54296875" style="52" customWidth="1"/>
    <col min="2311" max="2311" width="17.81640625" style="52" customWidth="1"/>
    <col min="2312" max="2312" width="10.26953125" style="52" customWidth="1"/>
    <col min="2313" max="2313" width="9.1796875" style="52"/>
    <col min="2314" max="2314" width="5.1796875" style="52" customWidth="1"/>
    <col min="2315" max="2318" width="9.1796875" style="52"/>
    <col min="2319" max="2319" width="1.453125" style="52" customWidth="1"/>
    <col min="2320" max="2561" width="9.1796875" style="52"/>
    <col min="2562" max="2562" width="45" style="52" customWidth="1"/>
    <col min="2563" max="2563" width="11.54296875" style="52" customWidth="1"/>
    <col min="2564" max="2564" width="15.453125" style="52" customWidth="1"/>
    <col min="2565" max="2565" width="13.26953125" style="52" customWidth="1"/>
    <col min="2566" max="2566" width="14.54296875" style="52" customWidth="1"/>
    <col min="2567" max="2567" width="17.81640625" style="52" customWidth="1"/>
    <col min="2568" max="2568" width="10.26953125" style="52" customWidth="1"/>
    <col min="2569" max="2569" width="9.1796875" style="52"/>
    <col min="2570" max="2570" width="5.1796875" style="52" customWidth="1"/>
    <col min="2571" max="2574" width="9.1796875" style="52"/>
    <col min="2575" max="2575" width="1.453125" style="52" customWidth="1"/>
    <col min="2576" max="2817" width="9.1796875" style="52"/>
    <col min="2818" max="2818" width="45" style="52" customWidth="1"/>
    <col min="2819" max="2819" width="11.54296875" style="52" customWidth="1"/>
    <col min="2820" max="2820" width="15.453125" style="52" customWidth="1"/>
    <col min="2821" max="2821" width="13.26953125" style="52" customWidth="1"/>
    <col min="2822" max="2822" width="14.54296875" style="52" customWidth="1"/>
    <col min="2823" max="2823" width="17.81640625" style="52" customWidth="1"/>
    <col min="2824" max="2824" width="10.26953125" style="52" customWidth="1"/>
    <col min="2825" max="2825" width="9.1796875" style="52"/>
    <col min="2826" max="2826" width="5.1796875" style="52" customWidth="1"/>
    <col min="2827" max="2830" width="9.1796875" style="52"/>
    <col min="2831" max="2831" width="1.453125" style="52" customWidth="1"/>
    <col min="2832" max="3073" width="9.1796875" style="52"/>
    <col min="3074" max="3074" width="45" style="52" customWidth="1"/>
    <col min="3075" max="3075" width="11.54296875" style="52" customWidth="1"/>
    <col min="3076" max="3076" width="15.453125" style="52" customWidth="1"/>
    <col min="3077" max="3077" width="13.26953125" style="52" customWidth="1"/>
    <col min="3078" max="3078" width="14.54296875" style="52" customWidth="1"/>
    <col min="3079" max="3079" width="17.81640625" style="52" customWidth="1"/>
    <col min="3080" max="3080" width="10.26953125" style="52" customWidth="1"/>
    <col min="3081" max="3081" width="9.1796875" style="52"/>
    <col min="3082" max="3082" width="5.1796875" style="52" customWidth="1"/>
    <col min="3083" max="3086" width="9.1796875" style="52"/>
    <col min="3087" max="3087" width="1.453125" style="52" customWidth="1"/>
    <col min="3088" max="3329" width="9.1796875" style="52"/>
    <col min="3330" max="3330" width="45" style="52" customWidth="1"/>
    <col min="3331" max="3331" width="11.54296875" style="52" customWidth="1"/>
    <col min="3332" max="3332" width="15.453125" style="52" customWidth="1"/>
    <col min="3333" max="3333" width="13.26953125" style="52" customWidth="1"/>
    <col min="3334" max="3334" width="14.54296875" style="52" customWidth="1"/>
    <col min="3335" max="3335" width="17.81640625" style="52" customWidth="1"/>
    <col min="3336" max="3336" width="10.26953125" style="52" customWidth="1"/>
    <col min="3337" max="3337" width="9.1796875" style="52"/>
    <col min="3338" max="3338" width="5.1796875" style="52" customWidth="1"/>
    <col min="3339" max="3342" width="9.1796875" style="52"/>
    <col min="3343" max="3343" width="1.453125" style="52" customWidth="1"/>
    <col min="3344" max="3585" width="9.1796875" style="52"/>
    <col min="3586" max="3586" width="45" style="52" customWidth="1"/>
    <col min="3587" max="3587" width="11.54296875" style="52" customWidth="1"/>
    <col min="3588" max="3588" width="15.453125" style="52" customWidth="1"/>
    <col min="3589" max="3589" width="13.26953125" style="52" customWidth="1"/>
    <col min="3590" max="3590" width="14.54296875" style="52" customWidth="1"/>
    <col min="3591" max="3591" width="17.81640625" style="52" customWidth="1"/>
    <col min="3592" max="3592" width="10.26953125" style="52" customWidth="1"/>
    <col min="3593" max="3593" width="9.1796875" style="52"/>
    <col min="3594" max="3594" width="5.1796875" style="52" customWidth="1"/>
    <col min="3595" max="3598" width="9.1796875" style="52"/>
    <col min="3599" max="3599" width="1.453125" style="52" customWidth="1"/>
    <col min="3600" max="3841" width="9.1796875" style="52"/>
    <col min="3842" max="3842" width="45" style="52" customWidth="1"/>
    <col min="3843" max="3843" width="11.54296875" style="52" customWidth="1"/>
    <col min="3844" max="3844" width="15.453125" style="52" customWidth="1"/>
    <col min="3845" max="3845" width="13.26953125" style="52" customWidth="1"/>
    <col min="3846" max="3846" width="14.54296875" style="52" customWidth="1"/>
    <col min="3847" max="3847" width="17.81640625" style="52" customWidth="1"/>
    <col min="3848" max="3848" width="10.26953125" style="52" customWidth="1"/>
    <col min="3849" max="3849" width="9.1796875" style="52"/>
    <col min="3850" max="3850" width="5.1796875" style="52" customWidth="1"/>
    <col min="3851" max="3854" width="9.1796875" style="52"/>
    <col min="3855" max="3855" width="1.453125" style="52" customWidth="1"/>
    <col min="3856" max="4097" width="9.1796875" style="52"/>
    <col min="4098" max="4098" width="45" style="52" customWidth="1"/>
    <col min="4099" max="4099" width="11.54296875" style="52" customWidth="1"/>
    <col min="4100" max="4100" width="15.453125" style="52" customWidth="1"/>
    <col min="4101" max="4101" width="13.26953125" style="52" customWidth="1"/>
    <col min="4102" max="4102" width="14.54296875" style="52" customWidth="1"/>
    <col min="4103" max="4103" width="17.81640625" style="52" customWidth="1"/>
    <col min="4104" max="4104" width="10.26953125" style="52" customWidth="1"/>
    <col min="4105" max="4105" width="9.1796875" style="52"/>
    <col min="4106" max="4106" width="5.1796875" style="52" customWidth="1"/>
    <col min="4107" max="4110" width="9.1796875" style="52"/>
    <col min="4111" max="4111" width="1.453125" style="52" customWidth="1"/>
    <col min="4112" max="4353" width="9.1796875" style="52"/>
    <col min="4354" max="4354" width="45" style="52" customWidth="1"/>
    <col min="4355" max="4355" width="11.54296875" style="52" customWidth="1"/>
    <col min="4356" max="4356" width="15.453125" style="52" customWidth="1"/>
    <col min="4357" max="4357" width="13.26953125" style="52" customWidth="1"/>
    <col min="4358" max="4358" width="14.54296875" style="52" customWidth="1"/>
    <col min="4359" max="4359" width="17.81640625" style="52" customWidth="1"/>
    <col min="4360" max="4360" width="10.26953125" style="52" customWidth="1"/>
    <col min="4361" max="4361" width="9.1796875" style="52"/>
    <col min="4362" max="4362" width="5.1796875" style="52" customWidth="1"/>
    <col min="4363" max="4366" width="9.1796875" style="52"/>
    <col min="4367" max="4367" width="1.453125" style="52" customWidth="1"/>
    <col min="4368" max="4609" width="9.1796875" style="52"/>
    <col min="4610" max="4610" width="45" style="52" customWidth="1"/>
    <col min="4611" max="4611" width="11.54296875" style="52" customWidth="1"/>
    <col min="4612" max="4612" width="15.453125" style="52" customWidth="1"/>
    <col min="4613" max="4613" width="13.26953125" style="52" customWidth="1"/>
    <col min="4614" max="4614" width="14.54296875" style="52" customWidth="1"/>
    <col min="4615" max="4615" width="17.81640625" style="52" customWidth="1"/>
    <col min="4616" max="4616" width="10.26953125" style="52" customWidth="1"/>
    <col min="4617" max="4617" width="9.1796875" style="52"/>
    <col min="4618" max="4618" width="5.1796875" style="52" customWidth="1"/>
    <col min="4619" max="4622" width="9.1796875" style="52"/>
    <col min="4623" max="4623" width="1.453125" style="52" customWidth="1"/>
    <col min="4624" max="4865" width="9.1796875" style="52"/>
    <col min="4866" max="4866" width="45" style="52" customWidth="1"/>
    <col min="4867" max="4867" width="11.54296875" style="52" customWidth="1"/>
    <col min="4868" max="4868" width="15.453125" style="52" customWidth="1"/>
    <col min="4869" max="4869" width="13.26953125" style="52" customWidth="1"/>
    <col min="4870" max="4870" width="14.54296875" style="52" customWidth="1"/>
    <col min="4871" max="4871" width="17.81640625" style="52" customWidth="1"/>
    <col min="4872" max="4872" width="10.26953125" style="52" customWidth="1"/>
    <col min="4873" max="4873" width="9.1796875" style="52"/>
    <col min="4874" max="4874" width="5.1796875" style="52" customWidth="1"/>
    <col min="4875" max="4878" width="9.1796875" style="52"/>
    <col min="4879" max="4879" width="1.453125" style="52" customWidth="1"/>
    <col min="4880" max="5121" width="9.1796875" style="52"/>
    <col min="5122" max="5122" width="45" style="52" customWidth="1"/>
    <col min="5123" max="5123" width="11.54296875" style="52" customWidth="1"/>
    <col min="5124" max="5124" width="15.453125" style="52" customWidth="1"/>
    <col min="5125" max="5125" width="13.26953125" style="52" customWidth="1"/>
    <col min="5126" max="5126" width="14.54296875" style="52" customWidth="1"/>
    <col min="5127" max="5127" width="17.81640625" style="52" customWidth="1"/>
    <col min="5128" max="5128" width="10.26953125" style="52" customWidth="1"/>
    <col min="5129" max="5129" width="9.1796875" style="52"/>
    <col min="5130" max="5130" width="5.1796875" style="52" customWidth="1"/>
    <col min="5131" max="5134" width="9.1796875" style="52"/>
    <col min="5135" max="5135" width="1.453125" style="52" customWidth="1"/>
    <col min="5136" max="5377" width="9.1796875" style="52"/>
    <col min="5378" max="5378" width="45" style="52" customWidth="1"/>
    <col min="5379" max="5379" width="11.54296875" style="52" customWidth="1"/>
    <col min="5380" max="5380" width="15.453125" style="52" customWidth="1"/>
    <col min="5381" max="5381" width="13.26953125" style="52" customWidth="1"/>
    <col min="5382" max="5382" width="14.54296875" style="52" customWidth="1"/>
    <col min="5383" max="5383" width="17.81640625" style="52" customWidth="1"/>
    <col min="5384" max="5384" width="10.26953125" style="52" customWidth="1"/>
    <col min="5385" max="5385" width="9.1796875" style="52"/>
    <col min="5386" max="5386" width="5.1796875" style="52" customWidth="1"/>
    <col min="5387" max="5390" width="9.1796875" style="52"/>
    <col min="5391" max="5391" width="1.453125" style="52" customWidth="1"/>
    <col min="5392" max="5633" width="9.1796875" style="52"/>
    <col min="5634" max="5634" width="45" style="52" customWidth="1"/>
    <col min="5635" max="5635" width="11.54296875" style="52" customWidth="1"/>
    <col min="5636" max="5636" width="15.453125" style="52" customWidth="1"/>
    <col min="5637" max="5637" width="13.26953125" style="52" customWidth="1"/>
    <col min="5638" max="5638" width="14.54296875" style="52" customWidth="1"/>
    <col min="5639" max="5639" width="17.81640625" style="52" customWidth="1"/>
    <col min="5640" max="5640" width="10.26953125" style="52" customWidth="1"/>
    <col min="5641" max="5641" width="9.1796875" style="52"/>
    <col min="5642" max="5642" width="5.1796875" style="52" customWidth="1"/>
    <col min="5643" max="5646" width="9.1796875" style="52"/>
    <col min="5647" max="5647" width="1.453125" style="52" customWidth="1"/>
    <col min="5648" max="5889" width="9.1796875" style="52"/>
    <col min="5890" max="5890" width="45" style="52" customWidth="1"/>
    <col min="5891" max="5891" width="11.54296875" style="52" customWidth="1"/>
    <col min="5892" max="5892" width="15.453125" style="52" customWidth="1"/>
    <col min="5893" max="5893" width="13.26953125" style="52" customWidth="1"/>
    <col min="5894" max="5894" width="14.54296875" style="52" customWidth="1"/>
    <col min="5895" max="5895" width="17.81640625" style="52" customWidth="1"/>
    <col min="5896" max="5896" width="10.26953125" style="52" customWidth="1"/>
    <col min="5897" max="5897" width="9.1796875" style="52"/>
    <col min="5898" max="5898" width="5.1796875" style="52" customWidth="1"/>
    <col min="5899" max="5902" width="9.1796875" style="52"/>
    <col min="5903" max="5903" width="1.453125" style="52" customWidth="1"/>
    <col min="5904" max="6145" width="9.1796875" style="52"/>
    <col min="6146" max="6146" width="45" style="52" customWidth="1"/>
    <col min="6147" max="6147" width="11.54296875" style="52" customWidth="1"/>
    <col min="6148" max="6148" width="15.453125" style="52" customWidth="1"/>
    <col min="6149" max="6149" width="13.26953125" style="52" customWidth="1"/>
    <col min="6150" max="6150" width="14.54296875" style="52" customWidth="1"/>
    <col min="6151" max="6151" width="17.81640625" style="52" customWidth="1"/>
    <col min="6152" max="6152" width="10.26953125" style="52" customWidth="1"/>
    <col min="6153" max="6153" width="9.1796875" style="52"/>
    <col min="6154" max="6154" width="5.1796875" style="52" customWidth="1"/>
    <col min="6155" max="6158" width="9.1796875" style="52"/>
    <col min="6159" max="6159" width="1.453125" style="52" customWidth="1"/>
    <col min="6160" max="6401" width="9.1796875" style="52"/>
    <col min="6402" max="6402" width="45" style="52" customWidth="1"/>
    <col min="6403" max="6403" width="11.54296875" style="52" customWidth="1"/>
    <col min="6404" max="6404" width="15.453125" style="52" customWidth="1"/>
    <col min="6405" max="6405" width="13.26953125" style="52" customWidth="1"/>
    <col min="6406" max="6406" width="14.54296875" style="52" customWidth="1"/>
    <col min="6407" max="6407" width="17.81640625" style="52" customWidth="1"/>
    <col min="6408" max="6408" width="10.26953125" style="52" customWidth="1"/>
    <col min="6409" max="6409" width="9.1796875" style="52"/>
    <col min="6410" max="6410" width="5.1796875" style="52" customWidth="1"/>
    <col min="6411" max="6414" width="9.1796875" style="52"/>
    <col min="6415" max="6415" width="1.453125" style="52" customWidth="1"/>
    <col min="6416" max="6657" width="9.1796875" style="52"/>
    <col min="6658" max="6658" width="45" style="52" customWidth="1"/>
    <col min="6659" max="6659" width="11.54296875" style="52" customWidth="1"/>
    <col min="6660" max="6660" width="15.453125" style="52" customWidth="1"/>
    <col min="6661" max="6661" width="13.26953125" style="52" customWidth="1"/>
    <col min="6662" max="6662" width="14.54296875" style="52" customWidth="1"/>
    <col min="6663" max="6663" width="17.81640625" style="52" customWidth="1"/>
    <col min="6664" max="6664" width="10.26953125" style="52" customWidth="1"/>
    <col min="6665" max="6665" width="9.1796875" style="52"/>
    <col min="6666" max="6666" width="5.1796875" style="52" customWidth="1"/>
    <col min="6667" max="6670" width="9.1796875" style="52"/>
    <col min="6671" max="6671" width="1.453125" style="52" customWidth="1"/>
    <col min="6672" max="6913" width="9.1796875" style="52"/>
    <col min="6914" max="6914" width="45" style="52" customWidth="1"/>
    <col min="6915" max="6915" width="11.54296875" style="52" customWidth="1"/>
    <col min="6916" max="6916" width="15.453125" style="52" customWidth="1"/>
    <col min="6917" max="6917" width="13.26953125" style="52" customWidth="1"/>
    <col min="6918" max="6918" width="14.54296875" style="52" customWidth="1"/>
    <col min="6919" max="6919" width="17.81640625" style="52" customWidth="1"/>
    <col min="6920" max="6920" width="10.26953125" style="52" customWidth="1"/>
    <col min="6921" max="6921" width="9.1796875" style="52"/>
    <col min="6922" max="6922" width="5.1796875" style="52" customWidth="1"/>
    <col min="6923" max="6926" width="9.1796875" style="52"/>
    <col min="6927" max="6927" width="1.453125" style="52" customWidth="1"/>
    <col min="6928" max="7169" width="9.1796875" style="52"/>
    <col min="7170" max="7170" width="45" style="52" customWidth="1"/>
    <col min="7171" max="7171" width="11.54296875" style="52" customWidth="1"/>
    <col min="7172" max="7172" width="15.453125" style="52" customWidth="1"/>
    <col min="7173" max="7173" width="13.26953125" style="52" customWidth="1"/>
    <col min="7174" max="7174" width="14.54296875" style="52" customWidth="1"/>
    <col min="7175" max="7175" width="17.81640625" style="52" customWidth="1"/>
    <col min="7176" max="7176" width="10.26953125" style="52" customWidth="1"/>
    <col min="7177" max="7177" width="9.1796875" style="52"/>
    <col min="7178" max="7178" width="5.1796875" style="52" customWidth="1"/>
    <col min="7179" max="7182" width="9.1796875" style="52"/>
    <col min="7183" max="7183" width="1.453125" style="52" customWidth="1"/>
    <col min="7184" max="7425" width="9.1796875" style="52"/>
    <col min="7426" max="7426" width="45" style="52" customWidth="1"/>
    <col min="7427" max="7427" width="11.54296875" style="52" customWidth="1"/>
    <col min="7428" max="7428" width="15.453125" style="52" customWidth="1"/>
    <col min="7429" max="7429" width="13.26953125" style="52" customWidth="1"/>
    <col min="7430" max="7430" width="14.54296875" style="52" customWidth="1"/>
    <col min="7431" max="7431" width="17.81640625" style="52" customWidth="1"/>
    <col min="7432" max="7432" width="10.26953125" style="52" customWidth="1"/>
    <col min="7433" max="7433" width="9.1796875" style="52"/>
    <col min="7434" max="7434" width="5.1796875" style="52" customWidth="1"/>
    <col min="7435" max="7438" width="9.1796875" style="52"/>
    <col min="7439" max="7439" width="1.453125" style="52" customWidth="1"/>
    <col min="7440" max="7681" width="9.1796875" style="52"/>
    <col min="7682" max="7682" width="45" style="52" customWidth="1"/>
    <col min="7683" max="7683" width="11.54296875" style="52" customWidth="1"/>
    <col min="7684" max="7684" width="15.453125" style="52" customWidth="1"/>
    <col min="7685" max="7685" width="13.26953125" style="52" customWidth="1"/>
    <col min="7686" max="7686" width="14.54296875" style="52" customWidth="1"/>
    <col min="7687" max="7687" width="17.81640625" style="52" customWidth="1"/>
    <col min="7688" max="7688" width="10.26953125" style="52" customWidth="1"/>
    <col min="7689" max="7689" width="9.1796875" style="52"/>
    <col min="7690" max="7690" width="5.1796875" style="52" customWidth="1"/>
    <col min="7691" max="7694" width="9.1796875" style="52"/>
    <col min="7695" max="7695" width="1.453125" style="52" customWidth="1"/>
    <col min="7696" max="7937" width="9.1796875" style="52"/>
    <col min="7938" max="7938" width="45" style="52" customWidth="1"/>
    <col min="7939" max="7939" width="11.54296875" style="52" customWidth="1"/>
    <col min="7940" max="7940" width="15.453125" style="52" customWidth="1"/>
    <col min="7941" max="7941" width="13.26953125" style="52" customWidth="1"/>
    <col min="7942" max="7942" width="14.54296875" style="52" customWidth="1"/>
    <col min="7943" max="7943" width="17.81640625" style="52" customWidth="1"/>
    <col min="7944" max="7944" width="10.26953125" style="52" customWidth="1"/>
    <col min="7945" max="7945" width="9.1796875" style="52"/>
    <col min="7946" max="7946" width="5.1796875" style="52" customWidth="1"/>
    <col min="7947" max="7950" width="9.1796875" style="52"/>
    <col min="7951" max="7951" width="1.453125" style="52" customWidth="1"/>
    <col min="7952" max="8193" width="9.1796875" style="52"/>
    <col min="8194" max="8194" width="45" style="52" customWidth="1"/>
    <col min="8195" max="8195" width="11.54296875" style="52" customWidth="1"/>
    <col min="8196" max="8196" width="15.453125" style="52" customWidth="1"/>
    <col min="8197" max="8197" width="13.26953125" style="52" customWidth="1"/>
    <col min="8198" max="8198" width="14.54296875" style="52" customWidth="1"/>
    <col min="8199" max="8199" width="17.81640625" style="52" customWidth="1"/>
    <col min="8200" max="8200" width="10.26953125" style="52" customWidth="1"/>
    <col min="8201" max="8201" width="9.1796875" style="52"/>
    <col min="8202" max="8202" width="5.1796875" style="52" customWidth="1"/>
    <col min="8203" max="8206" width="9.1796875" style="52"/>
    <col min="8207" max="8207" width="1.453125" style="52" customWidth="1"/>
    <col min="8208" max="8449" width="9.1796875" style="52"/>
    <col min="8450" max="8450" width="45" style="52" customWidth="1"/>
    <col min="8451" max="8451" width="11.54296875" style="52" customWidth="1"/>
    <col min="8452" max="8452" width="15.453125" style="52" customWidth="1"/>
    <col min="8453" max="8453" width="13.26953125" style="52" customWidth="1"/>
    <col min="8454" max="8454" width="14.54296875" style="52" customWidth="1"/>
    <col min="8455" max="8455" width="17.81640625" style="52" customWidth="1"/>
    <col min="8456" max="8456" width="10.26953125" style="52" customWidth="1"/>
    <col min="8457" max="8457" width="9.1796875" style="52"/>
    <col min="8458" max="8458" width="5.1796875" style="52" customWidth="1"/>
    <col min="8459" max="8462" width="9.1796875" style="52"/>
    <col min="8463" max="8463" width="1.453125" style="52" customWidth="1"/>
    <col min="8464" max="8705" width="9.1796875" style="52"/>
    <col min="8706" max="8706" width="45" style="52" customWidth="1"/>
    <col min="8707" max="8707" width="11.54296875" style="52" customWidth="1"/>
    <col min="8708" max="8708" width="15.453125" style="52" customWidth="1"/>
    <col min="8709" max="8709" width="13.26953125" style="52" customWidth="1"/>
    <col min="8710" max="8710" width="14.54296875" style="52" customWidth="1"/>
    <col min="8711" max="8711" width="17.81640625" style="52" customWidth="1"/>
    <col min="8712" max="8712" width="10.26953125" style="52" customWidth="1"/>
    <col min="8713" max="8713" width="9.1796875" style="52"/>
    <col min="8714" max="8714" width="5.1796875" style="52" customWidth="1"/>
    <col min="8715" max="8718" width="9.1796875" style="52"/>
    <col min="8719" max="8719" width="1.453125" style="52" customWidth="1"/>
    <col min="8720" max="8961" width="9.1796875" style="52"/>
    <col min="8962" max="8962" width="45" style="52" customWidth="1"/>
    <col min="8963" max="8963" width="11.54296875" style="52" customWidth="1"/>
    <col min="8964" max="8964" width="15.453125" style="52" customWidth="1"/>
    <col min="8965" max="8965" width="13.26953125" style="52" customWidth="1"/>
    <col min="8966" max="8966" width="14.54296875" style="52" customWidth="1"/>
    <col min="8967" max="8967" width="17.81640625" style="52" customWidth="1"/>
    <col min="8968" max="8968" width="10.26953125" style="52" customWidth="1"/>
    <col min="8969" max="8969" width="9.1796875" style="52"/>
    <col min="8970" max="8970" width="5.1796875" style="52" customWidth="1"/>
    <col min="8971" max="8974" width="9.1796875" style="52"/>
    <col min="8975" max="8975" width="1.453125" style="52" customWidth="1"/>
    <col min="8976" max="9217" width="9.1796875" style="52"/>
    <col min="9218" max="9218" width="45" style="52" customWidth="1"/>
    <col min="9219" max="9219" width="11.54296875" style="52" customWidth="1"/>
    <col min="9220" max="9220" width="15.453125" style="52" customWidth="1"/>
    <col min="9221" max="9221" width="13.26953125" style="52" customWidth="1"/>
    <col min="9222" max="9222" width="14.54296875" style="52" customWidth="1"/>
    <col min="9223" max="9223" width="17.81640625" style="52" customWidth="1"/>
    <col min="9224" max="9224" width="10.26953125" style="52" customWidth="1"/>
    <col min="9225" max="9225" width="9.1796875" style="52"/>
    <col min="9226" max="9226" width="5.1796875" style="52" customWidth="1"/>
    <col min="9227" max="9230" width="9.1796875" style="52"/>
    <col min="9231" max="9231" width="1.453125" style="52" customWidth="1"/>
    <col min="9232" max="9473" width="9.1796875" style="52"/>
    <col min="9474" max="9474" width="45" style="52" customWidth="1"/>
    <col min="9475" max="9475" width="11.54296875" style="52" customWidth="1"/>
    <col min="9476" max="9476" width="15.453125" style="52" customWidth="1"/>
    <col min="9477" max="9477" width="13.26953125" style="52" customWidth="1"/>
    <col min="9478" max="9478" width="14.54296875" style="52" customWidth="1"/>
    <col min="9479" max="9479" width="17.81640625" style="52" customWidth="1"/>
    <col min="9480" max="9480" width="10.26953125" style="52" customWidth="1"/>
    <col min="9481" max="9481" width="9.1796875" style="52"/>
    <col min="9482" max="9482" width="5.1796875" style="52" customWidth="1"/>
    <col min="9483" max="9486" width="9.1796875" style="52"/>
    <col min="9487" max="9487" width="1.453125" style="52" customWidth="1"/>
    <col min="9488" max="9729" width="9.1796875" style="52"/>
    <col min="9730" max="9730" width="45" style="52" customWidth="1"/>
    <col min="9731" max="9731" width="11.54296875" style="52" customWidth="1"/>
    <col min="9732" max="9732" width="15.453125" style="52" customWidth="1"/>
    <col min="9733" max="9733" width="13.26953125" style="52" customWidth="1"/>
    <col min="9734" max="9734" width="14.54296875" style="52" customWidth="1"/>
    <col min="9735" max="9735" width="17.81640625" style="52" customWidth="1"/>
    <col min="9736" max="9736" width="10.26953125" style="52" customWidth="1"/>
    <col min="9737" max="9737" width="9.1796875" style="52"/>
    <col min="9738" max="9738" width="5.1796875" style="52" customWidth="1"/>
    <col min="9739" max="9742" width="9.1796875" style="52"/>
    <col min="9743" max="9743" width="1.453125" style="52" customWidth="1"/>
    <col min="9744" max="9985" width="9.1796875" style="52"/>
    <col min="9986" max="9986" width="45" style="52" customWidth="1"/>
    <col min="9987" max="9987" width="11.54296875" style="52" customWidth="1"/>
    <col min="9988" max="9988" width="15.453125" style="52" customWidth="1"/>
    <col min="9989" max="9989" width="13.26953125" style="52" customWidth="1"/>
    <col min="9990" max="9990" width="14.54296875" style="52" customWidth="1"/>
    <col min="9991" max="9991" width="17.81640625" style="52" customWidth="1"/>
    <col min="9992" max="9992" width="10.26953125" style="52" customWidth="1"/>
    <col min="9993" max="9993" width="9.1796875" style="52"/>
    <col min="9994" max="9994" width="5.1796875" style="52" customWidth="1"/>
    <col min="9995" max="9998" width="9.1796875" style="52"/>
    <col min="9999" max="9999" width="1.453125" style="52" customWidth="1"/>
    <col min="10000" max="10241" width="9.1796875" style="52"/>
    <col min="10242" max="10242" width="45" style="52" customWidth="1"/>
    <col min="10243" max="10243" width="11.54296875" style="52" customWidth="1"/>
    <col min="10244" max="10244" width="15.453125" style="52" customWidth="1"/>
    <col min="10245" max="10245" width="13.26953125" style="52" customWidth="1"/>
    <col min="10246" max="10246" width="14.54296875" style="52" customWidth="1"/>
    <col min="10247" max="10247" width="17.81640625" style="52" customWidth="1"/>
    <col min="10248" max="10248" width="10.26953125" style="52" customWidth="1"/>
    <col min="10249" max="10249" width="9.1796875" style="52"/>
    <col min="10250" max="10250" width="5.1796875" style="52" customWidth="1"/>
    <col min="10251" max="10254" width="9.1796875" style="52"/>
    <col min="10255" max="10255" width="1.453125" style="52" customWidth="1"/>
    <col min="10256" max="10497" width="9.1796875" style="52"/>
    <col min="10498" max="10498" width="45" style="52" customWidth="1"/>
    <col min="10499" max="10499" width="11.54296875" style="52" customWidth="1"/>
    <col min="10500" max="10500" width="15.453125" style="52" customWidth="1"/>
    <col min="10501" max="10501" width="13.26953125" style="52" customWidth="1"/>
    <col min="10502" max="10502" width="14.54296875" style="52" customWidth="1"/>
    <col min="10503" max="10503" width="17.81640625" style="52" customWidth="1"/>
    <col min="10504" max="10504" width="10.26953125" style="52" customWidth="1"/>
    <col min="10505" max="10505" width="9.1796875" style="52"/>
    <col min="10506" max="10506" width="5.1796875" style="52" customWidth="1"/>
    <col min="10507" max="10510" width="9.1796875" style="52"/>
    <col min="10511" max="10511" width="1.453125" style="52" customWidth="1"/>
    <col min="10512" max="10753" width="9.1796875" style="52"/>
    <col min="10754" max="10754" width="45" style="52" customWidth="1"/>
    <col min="10755" max="10755" width="11.54296875" style="52" customWidth="1"/>
    <col min="10756" max="10756" width="15.453125" style="52" customWidth="1"/>
    <col min="10757" max="10757" width="13.26953125" style="52" customWidth="1"/>
    <col min="10758" max="10758" width="14.54296875" style="52" customWidth="1"/>
    <col min="10759" max="10759" width="17.81640625" style="52" customWidth="1"/>
    <col min="10760" max="10760" width="10.26953125" style="52" customWidth="1"/>
    <col min="10761" max="10761" width="9.1796875" style="52"/>
    <col min="10762" max="10762" width="5.1796875" style="52" customWidth="1"/>
    <col min="10763" max="10766" width="9.1796875" style="52"/>
    <col min="10767" max="10767" width="1.453125" style="52" customWidth="1"/>
    <col min="10768" max="11009" width="9.1796875" style="52"/>
    <col min="11010" max="11010" width="45" style="52" customWidth="1"/>
    <col min="11011" max="11011" width="11.54296875" style="52" customWidth="1"/>
    <col min="11012" max="11012" width="15.453125" style="52" customWidth="1"/>
    <col min="11013" max="11013" width="13.26953125" style="52" customWidth="1"/>
    <col min="11014" max="11014" width="14.54296875" style="52" customWidth="1"/>
    <col min="11015" max="11015" width="17.81640625" style="52" customWidth="1"/>
    <col min="11016" max="11016" width="10.26953125" style="52" customWidth="1"/>
    <col min="11017" max="11017" width="9.1796875" style="52"/>
    <col min="11018" max="11018" width="5.1796875" style="52" customWidth="1"/>
    <col min="11019" max="11022" width="9.1796875" style="52"/>
    <col min="11023" max="11023" width="1.453125" style="52" customWidth="1"/>
    <col min="11024" max="11265" width="9.1796875" style="52"/>
    <col min="11266" max="11266" width="45" style="52" customWidth="1"/>
    <col min="11267" max="11267" width="11.54296875" style="52" customWidth="1"/>
    <col min="11268" max="11268" width="15.453125" style="52" customWidth="1"/>
    <col min="11269" max="11269" width="13.26953125" style="52" customWidth="1"/>
    <col min="11270" max="11270" width="14.54296875" style="52" customWidth="1"/>
    <col min="11271" max="11271" width="17.81640625" style="52" customWidth="1"/>
    <col min="11272" max="11272" width="10.26953125" style="52" customWidth="1"/>
    <col min="11273" max="11273" width="9.1796875" style="52"/>
    <col min="11274" max="11274" width="5.1796875" style="52" customWidth="1"/>
    <col min="11275" max="11278" width="9.1796875" style="52"/>
    <col min="11279" max="11279" width="1.453125" style="52" customWidth="1"/>
    <col min="11280" max="11521" width="9.1796875" style="52"/>
    <col min="11522" max="11522" width="45" style="52" customWidth="1"/>
    <col min="11523" max="11523" width="11.54296875" style="52" customWidth="1"/>
    <col min="11524" max="11524" width="15.453125" style="52" customWidth="1"/>
    <col min="11525" max="11525" width="13.26953125" style="52" customWidth="1"/>
    <col min="11526" max="11526" width="14.54296875" style="52" customWidth="1"/>
    <col min="11527" max="11527" width="17.81640625" style="52" customWidth="1"/>
    <col min="11528" max="11528" width="10.26953125" style="52" customWidth="1"/>
    <col min="11529" max="11529" width="9.1796875" style="52"/>
    <col min="11530" max="11530" width="5.1796875" style="52" customWidth="1"/>
    <col min="11531" max="11534" width="9.1796875" style="52"/>
    <col min="11535" max="11535" width="1.453125" style="52" customWidth="1"/>
    <col min="11536" max="11777" width="9.1796875" style="52"/>
    <col min="11778" max="11778" width="45" style="52" customWidth="1"/>
    <col min="11779" max="11779" width="11.54296875" style="52" customWidth="1"/>
    <col min="11780" max="11780" width="15.453125" style="52" customWidth="1"/>
    <col min="11781" max="11781" width="13.26953125" style="52" customWidth="1"/>
    <col min="11782" max="11782" width="14.54296875" style="52" customWidth="1"/>
    <col min="11783" max="11783" width="17.81640625" style="52" customWidth="1"/>
    <col min="11784" max="11784" width="10.26953125" style="52" customWidth="1"/>
    <col min="11785" max="11785" width="9.1796875" style="52"/>
    <col min="11786" max="11786" width="5.1796875" style="52" customWidth="1"/>
    <col min="11787" max="11790" width="9.1796875" style="52"/>
    <col min="11791" max="11791" width="1.453125" style="52" customWidth="1"/>
    <col min="11792" max="12033" width="9.1796875" style="52"/>
    <col min="12034" max="12034" width="45" style="52" customWidth="1"/>
    <col min="12035" max="12035" width="11.54296875" style="52" customWidth="1"/>
    <col min="12036" max="12036" width="15.453125" style="52" customWidth="1"/>
    <col min="12037" max="12037" width="13.26953125" style="52" customWidth="1"/>
    <col min="12038" max="12038" width="14.54296875" style="52" customWidth="1"/>
    <col min="12039" max="12039" width="17.81640625" style="52" customWidth="1"/>
    <col min="12040" max="12040" width="10.26953125" style="52" customWidth="1"/>
    <col min="12041" max="12041" width="9.1796875" style="52"/>
    <col min="12042" max="12042" width="5.1796875" style="52" customWidth="1"/>
    <col min="12043" max="12046" width="9.1796875" style="52"/>
    <col min="12047" max="12047" width="1.453125" style="52" customWidth="1"/>
    <col min="12048" max="12289" width="9.1796875" style="52"/>
    <col min="12290" max="12290" width="45" style="52" customWidth="1"/>
    <col min="12291" max="12291" width="11.54296875" style="52" customWidth="1"/>
    <col min="12292" max="12292" width="15.453125" style="52" customWidth="1"/>
    <col min="12293" max="12293" width="13.26953125" style="52" customWidth="1"/>
    <col min="12294" max="12294" width="14.54296875" style="52" customWidth="1"/>
    <col min="12295" max="12295" width="17.81640625" style="52" customWidth="1"/>
    <col min="12296" max="12296" width="10.26953125" style="52" customWidth="1"/>
    <col min="12297" max="12297" width="9.1796875" style="52"/>
    <col min="12298" max="12298" width="5.1796875" style="52" customWidth="1"/>
    <col min="12299" max="12302" width="9.1796875" style="52"/>
    <col min="12303" max="12303" width="1.453125" style="52" customWidth="1"/>
    <col min="12304" max="12545" width="9.1796875" style="52"/>
    <col min="12546" max="12546" width="45" style="52" customWidth="1"/>
    <col min="12547" max="12547" width="11.54296875" style="52" customWidth="1"/>
    <col min="12548" max="12548" width="15.453125" style="52" customWidth="1"/>
    <col min="12549" max="12549" width="13.26953125" style="52" customWidth="1"/>
    <col min="12550" max="12550" width="14.54296875" style="52" customWidth="1"/>
    <col min="12551" max="12551" width="17.81640625" style="52" customWidth="1"/>
    <col min="12552" max="12552" width="10.26953125" style="52" customWidth="1"/>
    <col min="12553" max="12553" width="9.1796875" style="52"/>
    <col min="12554" max="12554" width="5.1796875" style="52" customWidth="1"/>
    <col min="12555" max="12558" width="9.1796875" style="52"/>
    <col min="12559" max="12559" width="1.453125" style="52" customWidth="1"/>
    <col min="12560" max="12801" width="9.1796875" style="52"/>
    <col min="12802" max="12802" width="45" style="52" customWidth="1"/>
    <col min="12803" max="12803" width="11.54296875" style="52" customWidth="1"/>
    <col min="12804" max="12804" width="15.453125" style="52" customWidth="1"/>
    <col min="12805" max="12805" width="13.26953125" style="52" customWidth="1"/>
    <col min="12806" max="12806" width="14.54296875" style="52" customWidth="1"/>
    <col min="12807" max="12807" width="17.81640625" style="52" customWidth="1"/>
    <col min="12808" max="12808" width="10.26953125" style="52" customWidth="1"/>
    <col min="12809" max="12809" width="9.1796875" style="52"/>
    <col min="12810" max="12810" width="5.1796875" style="52" customWidth="1"/>
    <col min="12811" max="12814" width="9.1796875" style="52"/>
    <col min="12815" max="12815" width="1.453125" style="52" customWidth="1"/>
    <col min="12816" max="13057" width="9.1796875" style="52"/>
    <col min="13058" max="13058" width="45" style="52" customWidth="1"/>
    <col min="13059" max="13059" width="11.54296875" style="52" customWidth="1"/>
    <col min="13060" max="13060" width="15.453125" style="52" customWidth="1"/>
    <col min="13061" max="13061" width="13.26953125" style="52" customWidth="1"/>
    <col min="13062" max="13062" width="14.54296875" style="52" customWidth="1"/>
    <col min="13063" max="13063" width="17.81640625" style="52" customWidth="1"/>
    <col min="13064" max="13064" width="10.26953125" style="52" customWidth="1"/>
    <col min="13065" max="13065" width="9.1796875" style="52"/>
    <col min="13066" max="13066" width="5.1796875" style="52" customWidth="1"/>
    <col min="13067" max="13070" width="9.1796875" style="52"/>
    <col min="13071" max="13071" width="1.453125" style="52" customWidth="1"/>
    <col min="13072" max="13313" width="9.1796875" style="52"/>
    <col min="13314" max="13314" width="45" style="52" customWidth="1"/>
    <col min="13315" max="13315" width="11.54296875" style="52" customWidth="1"/>
    <col min="13316" max="13316" width="15.453125" style="52" customWidth="1"/>
    <col min="13317" max="13317" width="13.26953125" style="52" customWidth="1"/>
    <col min="13318" max="13318" width="14.54296875" style="52" customWidth="1"/>
    <col min="13319" max="13319" width="17.81640625" style="52" customWidth="1"/>
    <col min="13320" max="13320" width="10.26953125" style="52" customWidth="1"/>
    <col min="13321" max="13321" width="9.1796875" style="52"/>
    <col min="13322" max="13322" width="5.1796875" style="52" customWidth="1"/>
    <col min="13323" max="13326" width="9.1796875" style="52"/>
    <col min="13327" max="13327" width="1.453125" style="52" customWidth="1"/>
    <col min="13328" max="13569" width="9.1796875" style="52"/>
    <col min="13570" max="13570" width="45" style="52" customWidth="1"/>
    <col min="13571" max="13571" width="11.54296875" style="52" customWidth="1"/>
    <col min="13572" max="13572" width="15.453125" style="52" customWidth="1"/>
    <col min="13573" max="13573" width="13.26953125" style="52" customWidth="1"/>
    <col min="13574" max="13574" width="14.54296875" style="52" customWidth="1"/>
    <col min="13575" max="13575" width="17.81640625" style="52" customWidth="1"/>
    <col min="13576" max="13576" width="10.26953125" style="52" customWidth="1"/>
    <col min="13577" max="13577" width="9.1796875" style="52"/>
    <col min="13578" max="13578" width="5.1796875" style="52" customWidth="1"/>
    <col min="13579" max="13582" width="9.1796875" style="52"/>
    <col min="13583" max="13583" width="1.453125" style="52" customWidth="1"/>
    <col min="13584" max="13825" width="9.1796875" style="52"/>
    <col min="13826" max="13826" width="45" style="52" customWidth="1"/>
    <col min="13827" max="13827" width="11.54296875" style="52" customWidth="1"/>
    <col min="13828" max="13828" width="15.453125" style="52" customWidth="1"/>
    <col min="13829" max="13829" width="13.26953125" style="52" customWidth="1"/>
    <col min="13830" max="13830" width="14.54296875" style="52" customWidth="1"/>
    <col min="13831" max="13831" width="17.81640625" style="52" customWidth="1"/>
    <col min="13832" max="13832" width="10.26953125" style="52" customWidth="1"/>
    <col min="13833" max="13833" width="9.1796875" style="52"/>
    <col min="13834" max="13834" width="5.1796875" style="52" customWidth="1"/>
    <col min="13835" max="13838" width="9.1796875" style="52"/>
    <col min="13839" max="13839" width="1.453125" style="52" customWidth="1"/>
    <col min="13840" max="14081" width="9.1796875" style="52"/>
    <col min="14082" max="14082" width="45" style="52" customWidth="1"/>
    <col min="14083" max="14083" width="11.54296875" style="52" customWidth="1"/>
    <col min="14084" max="14084" width="15.453125" style="52" customWidth="1"/>
    <col min="14085" max="14085" width="13.26953125" style="52" customWidth="1"/>
    <col min="14086" max="14086" width="14.54296875" style="52" customWidth="1"/>
    <col min="14087" max="14087" width="17.81640625" style="52" customWidth="1"/>
    <col min="14088" max="14088" width="10.26953125" style="52" customWidth="1"/>
    <col min="14089" max="14089" width="9.1796875" style="52"/>
    <col min="14090" max="14090" width="5.1796875" style="52" customWidth="1"/>
    <col min="14091" max="14094" width="9.1796875" style="52"/>
    <col min="14095" max="14095" width="1.453125" style="52" customWidth="1"/>
    <col min="14096" max="14337" width="9.1796875" style="52"/>
    <col min="14338" max="14338" width="45" style="52" customWidth="1"/>
    <col min="14339" max="14339" width="11.54296875" style="52" customWidth="1"/>
    <col min="14340" max="14340" width="15.453125" style="52" customWidth="1"/>
    <col min="14341" max="14341" width="13.26953125" style="52" customWidth="1"/>
    <col min="14342" max="14342" width="14.54296875" style="52" customWidth="1"/>
    <col min="14343" max="14343" width="17.81640625" style="52" customWidth="1"/>
    <col min="14344" max="14344" width="10.26953125" style="52" customWidth="1"/>
    <col min="14345" max="14345" width="9.1796875" style="52"/>
    <col min="14346" max="14346" width="5.1796875" style="52" customWidth="1"/>
    <col min="14347" max="14350" width="9.1796875" style="52"/>
    <col min="14351" max="14351" width="1.453125" style="52" customWidth="1"/>
    <col min="14352" max="14593" width="9.1796875" style="52"/>
    <col min="14594" max="14594" width="45" style="52" customWidth="1"/>
    <col min="14595" max="14595" width="11.54296875" style="52" customWidth="1"/>
    <col min="14596" max="14596" width="15.453125" style="52" customWidth="1"/>
    <col min="14597" max="14597" width="13.26953125" style="52" customWidth="1"/>
    <col min="14598" max="14598" width="14.54296875" style="52" customWidth="1"/>
    <col min="14599" max="14599" width="17.81640625" style="52" customWidth="1"/>
    <col min="14600" max="14600" width="10.26953125" style="52" customWidth="1"/>
    <col min="14601" max="14601" width="9.1796875" style="52"/>
    <col min="14602" max="14602" width="5.1796875" style="52" customWidth="1"/>
    <col min="14603" max="14606" width="9.1796875" style="52"/>
    <col min="14607" max="14607" width="1.453125" style="52" customWidth="1"/>
    <col min="14608" max="14849" width="9.1796875" style="52"/>
    <col min="14850" max="14850" width="45" style="52" customWidth="1"/>
    <col min="14851" max="14851" width="11.54296875" style="52" customWidth="1"/>
    <col min="14852" max="14852" width="15.453125" style="52" customWidth="1"/>
    <col min="14853" max="14853" width="13.26953125" style="52" customWidth="1"/>
    <col min="14854" max="14854" width="14.54296875" style="52" customWidth="1"/>
    <col min="14855" max="14855" width="17.81640625" style="52" customWidth="1"/>
    <col min="14856" max="14856" width="10.26953125" style="52" customWidth="1"/>
    <col min="14857" max="14857" width="9.1796875" style="52"/>
    <col min="14858" max="14858" width="5.1796875" style="52" customWidth="1"/>
    <col min="14859" max="14862" width="9.1796875" style="52"/>
    <col min="14863" max="14863" width="1.453125" style="52" customWidth="1"/>
    <col min="14864" max="15105" width="9.1796875" style="52"/>
    <col min="15106" max="15106" width="45" style="52" customWidth="1"/>
    <col min="15107" max="15107" width="11.54296875" style="52" customWidth="1"/>
    <col min="15108" max="15108" width="15.453125" style="52" customWidth="1"/>
    <col min="15109" max="15109" width="13.26953125" style="52" customWidth="1"/>
    <col min="15110" max="15110" width="14.54296875" style="52" customWidth="1"/>
    <col min="15111" max="15111" width="17.81640625" style="52" customWidth="1"/>
    <col min="15112" max="15112" width="10.26953125" style="52" customWidth="1"/>
    <col min="15113" max="15113" width="9.1796875" style="52"/>
    <col min="15114" max="15114" width="5.1796875" style="52" customWidth="1"/>
    <col min="15115" max="15118" width="9.1796875" style="52"/>
    <col min="15119" max="15119" width="1.453125" style="52" customWidth="1"/>
    <col min="15120" max="15361" width="9.1796875" style="52"/>
    <col min="15362" max="15362" width="45" style="52" customWidth="1"/>
    <col min="15363" max="15363" width="11.54296875" style="52" customWidth="1"/>
    <col min="15364" max="15364" width="15.453125" style="52" customWidth="1"/>
    <col min="15365" max="15365" width="13.26953125" style="52" customWidth="1"/>
    <col min="15366" max="15366" width="14.54296875" style="52" customWidth="1"/>
    <col min="15367" max="15367" width="17.81640625" style="52" customWidth="1"/>
    <col min="15368" max="15368" width="10.26953125" style="52" customWidth="1"/>
    <col min="15369" max="15369" width="9.1796875" style="52"/>
    <col min="15370" max="15370" width="5.1796875" style="52" customWidth="1"/>
    <col min="15371" max="15374" width="9.1796875" style="52"/>
    <col min="15375" max="15375" width="1.453125" style="52" customWidth="1"/>
    <col min="15376" max="15617" width="9.1796875" style="52"/>
    <col min="15618" max="15618" width="45" style="52" customWidth="1"/>
    <col min="15619" max="15619" width="11.54296875" style="52" customWidth="1"/>
    <col min="15620" max="15620" width="15.453125" style="52" customWidth="1"/>
    <col min="15621" max="15621" width="13.26953125" style="52" customWidth="1"/>
    <col min="15622" max="15622" width="14.54296875" style="52" customWidth="1"/>
    <col min="15623" max="15623" width="17.81640625" style="52" customWidth="1"/>
    <col min="15624" max="15624" width="10.26953125" style="52" customWidth="1"/>
    <col min="15625" max="15625" width="9.1796875" style="52"/>
    <col min="15626" max="15626" width="5.1796875" style="52" customWidth="1"/>
    <col min="15627" max="15630" width="9.1796875" style="52"/>
    <col min="15631" max="15631" width="1.453125" style="52" customWidth="1"/>
    <col min="15632" max="15873" width="9.1796875" style="52"/>
    <col min="15874" max="15874" width="45" style="52" customWidth="1"/>
    <col min="15875" max="15875" width="11.54296875" style="52" customWidth="1"/>
    <col min="15876" max="15876" width="15.453125" style="52" customWidth="1"/>
    <col min="15877" max="15877" width="13.26953125" style="52" customWidth="1"/>
    <col min="15878" max="15878" width="14.54296875" style="52" customWidth="1"/>
    <col min="15879" max="15879" width="17.81640625" style="52" customWidth="1"/>
    <col min="15880" max="15880" width="10.26953125" style="52" customWidth="1"/>
    <col min="15881" max="15881" width="9.1796875" style="52"/>
    <col min="15882" max="15882" width="5.1796875" style="52" customWidth="1"/>
    <col min="15883" max="15886" width="9.1796875" style="52"/>
    <col min="15887" max="15887" width="1.453125" style="52" customWidth="1"/>
    <col min="15888" max="16129" width="9.1796875" style="52"/>
    <col min="16130" max="16130" width="45" style="52" customWidth="1"/>
    <col min="16131" max="16131" width="11.54296875" style="52" customWidth="1"/>
    <col min="16132" max="16132" width="15.453125" style="52" customWidth="1"/>
    <col min="16133" max="16133" width="13.26953125" style="52" customWidth="1"/>
    <col min="16134" max="16134" width="14.54296875" style="52" customWidth="1"/>
    <col min="16135" max="16135" width="17.81640625" style="52" customWidth="1"/>
    <col min="16136" max="16136" width="10.26953125" style="52" customWidth="1"/>
    <col min="16137" max="16137" width="9.1796875" style="52"/>
    <col min="16138" max="16138" width="5.1796875" style="52" customWidth="1"/>
    <col min="16139" max="16142" width="9.1796875" style="52"/>
    <col min="16143" max="16143" width="1.453125" style="52" customWidth="1"/>
    <col min="16144" max="16384" width="9.1796875" style="52"/>
  </cols>
  <sheetData>
    <row r="1" spans="2:17" ht="45" customHeight="1" x14ac:dyDescent="0.35">
      <c r="B1" s="121" t="s">
        <v>89</v>
      </c>
      <c r="C1" s="122"/>
      <c r="D1" s="122"/>
      <c r="E1" s="122"/>
      <c r="F1" s="122"/>
      <c r="G1" s="123"/>
      <c r="H1" s="51"/>
    </row>
    <row r="2" spans="2:17" ht="28" x14ac:dyDescent="0.35">
      <c r="B2" s="64" t="s">
        <v>74</v>
      </c>
      <c r="C2" s="65" t="s">
        <v>1</v>
      </c>
      <c r="D2" s="65" t="s">
        <v>2</v>
      </c>
      <c r="E2" s="65" t="s">
        <v>3</v>
      </c>
      <c r="F2" s="65" t="s">
        <v>4</v>
      </c>
      <c r="G2" s="54" t="s">
        <v>5</v>
      </c>
    </row>
    <row r="3" spans="2:17" ht="14" x14ac:dyDescent="0.35">
      <c r="B3" s="77"/>
      <c r="C3" s="78" t="s">
        <v>65</v>
      </c>
      <c r="D3" s="78" t="s">
        <v>65</v>
      </c>
      <c r="E3" s="78" t="s">
        <v>65</v>
      </c>
      <c r="F3" s="78" t="s">
        <v>65</v>
      </c>
      <c r="G3" s="78" t="s">
        <v>65</v>
      </c>
    </row>
    <row r="4" spans="2:17" ht="14" x14ac:dyDescent="0.35">
      <c r="B4" s="26" t="s">
        <v>90</v>
      </c>
      <c r="C4" s="26">
        <v>17</v>
      </c>
      <c r="D4" s="26">
        <v>46</v>
      </c>
      <c r="E4" s="26">
        <v>2</v>
      </c>
      <c r="F4" s="26">
        <v>19</v>
      </c>
      <c r="G4" s="55">
        <v>84</v>
      </c>
      <c r="I4" s="66"/>
      <c r="J4" s="67"/>
      <c r="K4" s="67"/>
      <c r="L4" s="67"/>
      <c r="M4" s="67"/>
      <c r="N4" s="67"/>
      <c r="O4" s="68"/>
      <c r="P4" s="68"/>
      <c r="Q4" s="68"/>
    </row>
    <row r="5" spans="2:17" ht="14" x14ac:dyDescent="0.35">
      <c r="B5" s="69" t="s">
        <v>76</v>
      </c>
      <c r="C5" s="26">
        <v>41</v>
      </c>
      <c r="D5" s="26">
        <v>28</v>
      </c>
      <c r="E5" s="26">
        <v>4</v>
      </c>
      <c r="F5" s="26">
        <v>17</v>
      </c>
      <c r="G5" s="55">
        <v>90</v>
      </c>
      <c r="I5" s="66"/>
      <c r="J5" s="67"/>
      <c r="K5" s="67"/>
      <c r="L5" s="67"/>
      <c r="M5" s="67"/>
      <c r="N5" s="67"/>
      <c r="O5" s="68"/>
      <c r="P5" s="68"/>
      <c r="Q5" s="68"/>
    </row>
    <row r="6" spans="2:17" ht="14" x14ac:dyDescent="0.35">
      <c r="B6" s="69" t="s">
        <v>77</v>
      </c>
      <c r="C6" s="26">
        <v>0</v>
      </c>
      <c r="D6" s="26">
        <v>0</v>
      </c>
      <c r="E6" s="26">
        <v>0</v>
      </c>
      <c r="F6" s="26">
        <v>0</v>
      </c>
      <c r="G6" s="55">
        <v>0</v>
      </c>
      <c r="I6" s="66"/>
      <c r="J6" s="67"/>
      <c r="K6" s="67"/>
      <c r="L6" s="67"/>
      <c r="M6" s="67"/>
      <c r="N6" s="67"/>
      <c r="O6" s="68"/>
      <c r="P6" s="68"/>
      <c r="Q6" s="68"/>
    </row>
    <row r="7" spans="2:17" ht="14" x14ac:dyDescent="0.35">
      <c r="B7" s="69"/>
      <c r="C7" s="78" t="s">
        <v>65</v>
      </c>
      <c r="D7" s="78" t="s">
        <v>65</v>
      </c>
      <c r="E7" s="78" t="s">
        <v>65</v>
      </c>
      <c r="F7" s="78" t="s">
        <v>65</v>
      </c>
      <c r="G7" s="78" t="s">
        <v>65</v>
      </c>
      <c r="I7" s="66"/>
      <c r="J7" s="67"/>
      <c r="K7" s="67"/>
      <c r="L7" s="67"/>
      <c r="M7" s="67"/>
      <c r="N7" s="67"/>
      <c r="O7" s="68"/>
      <c r="P7" s="68"/>
      <c r="Q7" s="68"/>
    </row>
    <row r="8" spans="2:17" ht="14" x14ac:dyDescent="0.35">
      <c r="B8" s="69" t="s">
        <v>91</v>
      </c>
      <c r="C8" s="26">
        <v>0</v>
      </c>
      <c r="D8" s="26">
        <v>0</v>
      </c>
      <c r="E8" s="26">
        <v>0</v>
      </c>
      <c r="F8" s="26">
        <v>0</v>
      </c>
      <c r="G8" s="55">
        <v>0</v>
      </c>
      <c r="I8" s="66"/>
      <c r="J8" s="67"/>
      <c r="K8" s="67"/>
      <c r="L8" s="67"/>
      <c r="M8" s="67"/>
      <c r="N8" s="67"/>
      <c r="O8" s="68"/>
      <c r="P8" s="68"/>
      <c r="Q8" s="68"/>
    </row>
    <row r="9" spans="2:17" ht="14" x14ac:dyDescent="0.35">
      <c r="B9" s="69" t="s">
        <v>79</v>
      </c>
      <c r="C9" s="26">
        <v>1</v>
      </c>
      <c r="D9" s="26">
        <v>41</v>
      </c>
      <c r="E9" s="26">
        <v>2</v>
      </c>
      <c r="F9" s="26">
        <v>40</v>
      </c>
      <c r="G9" s="55">
        <v>84</v>
      </c>
      <c r="I9" s="66"/>
      <c r="J9" s="67"/>
      <c r="K9" s="67"/>
      <c r="L9" s="67"/>
      <c r="M9" s="67"/>
      <c r="N9" s="67"/>
      <c r="O9" s="68"/>
      <c r="P9" s="68"/>
      <c r="Q9" s="68"/>
    </row>
    <row r="10" spans="2:17" ht="14" x14ac:dyDescent="0.35">
      <c r="B10" s="69" t="s">
        <v>80</v>
      </c>
      <c r="C10" s="26">
        <v>28</v>
      </c>
      <c r="D10" s="26">
        <v>36</v>
      </c>
      <c r="E10" s="26">
        <v>55</v>
      </c>
      <c r="F10" s="26">
        <v>138</v>
      </c>
      <c r="G10" s="55">
        <v>257</v>
      </c>
      <c r="I10" s="66"/>
      <c r="J10" s="67"/>
      <c r="K10" s="67"/>
      <c r="L10" s="67"/>
      <c r="M10" s="67"/>
      <c r="N10" s="67"/>
      <c r="O10" s="68"/>
      <c r="P10" s="68"/>
      <c r="Q10" s="68"/>
    </row>
    <row r="11" spans="2:17" ht="14" x14ac:dyDescent="0.35">
      <c r="B11" s="26" t="s">
        <v>81</v>
      </c>
      <c r="C11" s="26">
        <v>45</v>
      </c>
      <c r="D11" s="26">
        <v>30</v>
      </c>
      <c r="E11" s="26">
        <v>4</v>
      </c>
      <c r="F11" s="26">
        <v>28</v>
      </c>
      <c r="G11" s="55">
        <v>107</v>
      </c>
      <c r="I11" s="66"/>
      <c r="J11" s="67"/>
      <c r="K11" s="67"/>
      <c r="L11" s="67"/>
      <c r="M11" s="67"/>
      <c r="N11" s="67"/>
      <c r="O11" s="68"/>
      <c r="P11" s="68"/>
      <c r="Q11" s="68"/>
    </row>
    <row r="12" spans="2:17" ht="14" x14ac:dyDescent="0.35">
      <c r="B12" s="26" t="s">
        <v>82</v>
      </c>
      <c r="C12" s="26">
        <v>948</v>
      </c>
      <c r="D12" s="26">
        <v>96</v>
      </c>
      <c r="E12" s="26">
        <v>24</v>
      </c>
      <c r="F12" s="26">
        <v>117</v>
      </c>
      <c r="G12" s="55">
        <v>1185</v>
      </c>
      <c r="I12" s="66"/>
      <c r="J12" s="67"/>
      <c r="K12" s="67"/>
      <c r="L12" s="67"/>
      <c r="M12" s="67"/>
      <c r="N12" s="67"/>
      <c r="O12" s="68"/>
      <c r="P12" s="68"/>
      <c r="Q12" s="68"/>
    </row>
    <row r="13" spans="2:17" ht="14" x14ac:dyDescent="0.35">
      <c r="B13" s="26" t="s">
        <v>83</v>
      </c>
      <c r="C13" s="26">
        <v>47</v>
      </c>
      <c r="D13" s="26">
        <v>4</v>
      </c>
      <c r="E13" s="26">
        <v>10</v>
      </c>
      <c r="F13" s="26">
        <v>339</v>
      </c>
      <c r="G13" s="55">
        <v>400</v>
      </c>
      <c r="I13" s="66"/>
      <c r="J13" s="67"/>
      <c r="K13" s="67"/>
      <c r="L13" s="67"/>
      <c r="M13" s="67"/>
      <c r="N13" s="67"/>
      <c r="O13" s="68"/>
      <c r="P13" s="68"/>
      <c r="Q13" s="68"/>
    </row>
    <row r="14" spans="2:17" ht="14" x14ac:dyDescent="0.35">
      <c r="B14" s="26" t="s">
        <v>84</v>
      </c>
      <c r="C14" s="26">
        <v>6</v>
      </c>
      <c r="D14" s="26">
        <v>36</v>
      </c>
      <c r="E14" s="26">
        <v>4</v>
      </c>
      <c r="F14" s="26">
        <v>0</v>
      </c>
      <c r="G14" s="55">
        <v>46</v>
      </c>
      <c r="I14" s="66"/>
      <c r="J14" s="67"/>
      <c r="K14" s="67"/>
      <c r="L14" s="67"/>
      <c r="M14" s="67"/>
      <c r="N14" s="67"/>
      <c r="O14" s="68"/>
      <c r="P14" s="68"/>
      <c r="Q14" s="68"/>
    </row>
    <row r="15" spans="2:17" ht="14" x14ac:dyDescent="0.35">
      <c r="B15" s="26" t="s">
        <v>85</v>
      </c>
      <c r="C15" s="26">
        <v>115</v>
      </c>
      <c r="D15" s="26">
        <v>541</v>
      </c>
      <c r="E15" s="26">
        <v>39</v>
      </c>
      <c r="F15" s="26">
        <v>4</v>
      </c>
      <c r="G15" s="55">
        <v>699</v>
      </c>
      <c r="I15" s="66"/>
      <c r="J15" s="67"/>
      <c r="K15" s="67"/>
      <c r="L15" s="67"/>
      <c r="M15" s="67"/>
      <c r="N15" s="67"/>
      <c r="O15" s="68"/>
      <c r="P15" s="68"/>
      <c r="Q15" s="68"/>
    </row>
    <row r="16" spans="2:17" ht="14" x14ac:dyDescent="0.35">
      <c r="B16" s="69" t="s">
        <v>86</v>
      </c>
      <c r="C16" s="26">
        <v>17</v>
      </c>
      <c r="D16" s="26">
        <v>4</v>
      </c>
      <c r="E16" s="26">
        <v>1</v>
      </c>
      <c r="F16" s="26">
        <v>5</v>
      </c>
      <c r="G16" s="55">
        <v>27</v>
      </c>
      <c r="I16" s="66"/>
      <c r="J16" s="67"/>
      <c r="K16" s="67"/>
      <c r="L16" s="67"/>
      <c r="M16" s="67"/>
      <c r="N16" s="67"/>
      <c r="O16" s="68"/>
      <c r="P16" s="68"/>
      <c r="Q16" s="68"/>
    </row>
    <row r="17" spans="2:17" ht="16.5" x14ac:dyDescent="0.35">
      <c r="B17" s="70" t="s">
        <v>92</v>
      </c>
      <c r="C17" s="26">
        <v>148</v>
      </c>
      <c r="D17" s="26">
        <v>709</v>
      </c>
      <c r="E17" s="26">
        <v>50</v>
      </c>
      <c r="F17" s="26">
        <v>327</v>
      </c>
      <c r="G17" s="55">
        <v>1234</v>
      </c>
      <c r="I17" s="66"/>
      <c r="J17" s="67"/>
      <c r="K17" s="67"/>
      <c r="L17" s="67"/>
      <c r="M17" s="67"/>
      <c r="N17" s="67"/>
      <c r="O17" s="68"/>
      <c r="P17" s="68"/>
      <c r="Q17" s="68"/>
    </row>
    <row r="18" spans="2:17" ht="33" customHeight="1" x14ac:dyDescent="0.35">
      <c r="B18" s="59" t="s">
        <v>5</v>
      </c>
      <c r="C18" s="60">
        <v>1413</v>
      </c>
      <c r="D18" s="60">
        <v>1571</v>
      </c>
      <c r="E18" s="60">
        <v>195</v>
      </c>
      <c r="F18" s="60">
        <v>1034</v>
      </c>
      <c r="G18" s="60">
        <v>4213</v>
      </c>
      <c r="I18" s="66"/>
      <c r="J18" s="66"/>
      <c r="K18" s="66"/>
      <c r="L18" s="66"/>
      <c r="M18" s="66"/>
      <c r="N18" s="66"/>
      <c r="O18" s="66"/>
    </row>
    <row r="19" spans="2:17" ht="22.5" customHeight="1" x14ac:dyDescent="0.35">
      <c r="B19" s="61"/>
      <c r="C19" s="55"/>
      <c r="D19" s="55"/>
      <c r="E19" s="55"/>
      <c r="F19" s="55"/>
      <c r="J19" s="66"/>
    </row>
    <row r="20" spans="2:17" ht="22.5" customHeight="1" x14ac:dyDescent="0.35">
      <c r="B20" s="51" t="s">
        <v>93</v>
      </c>
      <c r="C20" s="62"/>
      <c r="D20" s="62"/>
      <c r="E20" s="62"/>
      <c r="F20" s="62"/>
      <c r="J20" s="66"/>
    </row>
    <row r="21" spans="2:17" ht="15.75" customHeight="1" x14ac:dyDescent="0.35"/>
    <row r="22" spans="2:17" ht="22.5" customHeight="1" x14ac:dyDescent="0.35">
      <c r="B22" s="37" t="s">
        <v>62</v>
      </c>
    </row>
  </sheetData>
  <mergeCells count="1">
    <mergeCell ref="B1:G1"/>
  </mergeCells>
  <printOptions horizontalCentered="1"/>
  <pageMargins left="0.24" right="0.37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N60"/>
  <sheetViews>
    <sheetView topLeftCell="B1" workbookViewId="0">
      <selection activeCell="C8" sqref="C8:G8"/>
    </sheetView>
  </sheetViews>
  <sheetFormatPr defaultRowHeight="13" x14ac:dyDescent="0.35"/>
  <cols>
    <col min="1" max="1" width="3.54296875" style="36" hidden="1" customWidth="1"/>
    <col min="2" max="2" width="27.54296875" style="36" bestFit="1" customWidth="1"/>
    <col min="3" max="3" width="20.1796875" style="36" customWidth="1"/>
    <col min="4" max="4" width="21.7265625" style="36" customWidth="1"/>
    <col min="5" max="5" width="18.81640625" style="36" customWidth="1"/>
    <col min="6" max="6" width="21.453125" style="36" customWidth="1"/>
    <col min="7" max="7" width="26.54296875" style="36" customWidth="1"/>
    <col min="8" max="8" width="9.1796875" style="36"/>
    <col min="9" max="9" width="27.54296875" style="36" bestFit="1" customWidth="1"/>
    <col min="10" max="10" width="20.1796875" style="36" customWidth="1"/>
    <col min="11" max="11" width="21.7265625" style="36" customWidth="1"/>
    <col min="12" max="12" width="18.81640625" style="36" customWidth="1"/>
    <col min="13" max="13" width="21.453125" style="36" customWidth="1"/>
    <col min="14" max="14" width="26.54296875" style="36" customWidth="1"/>
    <col min="15" max="15" width="9.1796875" style="36"/>
    <col min="16" max="16" width="27.54296875" style="36" bestFit="1" customWidth="1"/>
    <col min="17" max="17" width="20.1796875" style="36" customWidth="1"/>
    <col min="18" max="18" width="21.7265625" style="36" customWidth="1"/>
    <col min="19" max="19" width="18.81640625" style="36" customWidth="1"/>
    <col min="20" max="20" width="21.453125" style="36" customWidth="1"/>
    <col min="21" max="21" width="26.54296875" style="36" customWidth="1"/>
    <col min="22" max="22" width="9.1796875" style="36"/>
    <col min="23" max="23" width="27.54296875" style="36" bestFit="1" customWidth="1"/>
    <col min="24" max="24" width="20.1796875" style="36" customWidth="1"/>
    <col min="25" max="25" width="21.7265625" style="36" customWidth="1"/>
    <col min="26" max="26" width="18.81640625" style="36" customWidth="1"/>
    <col min="27" max="27" width="21.453125" style="36" customWidth="1"/>
    <col min="28" max="28" width="26.54296875" style="36" customWidth="1"/>
    <col min="29" max="29" width="9.1796875" style="36"/>
    <col min="30" max="30" width="27.54296875" style="36" bestFit="1" customWidth="1"/>
    <col min="31" max="31" width="20.1796875" style="36" customWidth="1"/>
    <col min="32" max="32" width="21.7265625" style="36" customWidth="1"/>
    <col min="33" max="33" width="18.81640625" style="36" customWidth="1"/>
    <col min="34" max="34" width="21.453125" style="36" customWidth="1"/>
    <col min="35" max="35" width="26.54296875" style="36" customWidth="1"/>
    <col min="36" max="36" width="9.1796875" style="36"/>
    <col min="37" max="37" width="27.54296875" style="36" bestFit="1" customWidth="1"/>
    <col min="38" max="38" width="20.1796875" style="36" customWidth="1"/>
    <col min="39" max="39" width="21.7265625" style="36" customWidth="1"/>
    <col min="40" max="40" width="18.81640625" style="36" customWidth="1"/>
    <col min="41" max="41" width="21.453125" style="36" customWidth="1"/>
    <col min="42" max="42" width="26.54296875" style="36" customWidth="1"/>
    <col min="43" max="43" width="9.1796875" style="36"/>
    <col min="44" max="44" width="27.54296875" style="36" bestFit="1" customWidth="1"/>
    <col min="45" max="45" width="20.1796875" style="36" customWidth="1"/>
    <col min="46" max="46" width="21.7265625" style="36" customWidth="1"/>
    <col min="47" max="47" width="18.81640625" style="36" customWidth="1"/>
    <col min="48" max="48" width="21.453125" style="36" customWidth="1"/>
    <col min="49" max="49" width="26.54296875" style="36" customWidth="1"/>
    <col min="50" max="50" width="9.1796875" style="36"/>
    <col min="51" max="51" width="27.54296875" style="36" bestFit="1" customWidth="1"/>
    <col min="52" max="52" width="20.1796875" style="36" customWidth="1"/>
    <col min="53" max="53" width="21.7265625" style="36" customWidth="1"/>
    <col min="54" max="54" width="18.81640625" style="36" customWidth="1"/>
    <col min="55" max="55" width="21.453125" style="36" customWidth="1"/>
    <col min="56" max="56" width="26.54296875" style="36" customWidth="1"/>
    <col min="57" max="57" width="9.1796875" style="36"/>
    <col min="58" max="58" width="27.54296875" style="36" bestFit="1" customWidth="1"/>
    <col min="59" max="59" width="20.1796875" style="36" customWidth="1"/>
    <col min="60" max="60" width="21.7265625" style="36" customWidth="1"/>
    <col min="61" max="61" width="18.81640625" style="36" customWidth="1"/>
    <col min="62" max="62" width="21.453125" style="36" customWidth="1"/>
    <col min="63" max="63" width="26.54296875" style="36" customWidth="1"/>
    <col min="64" max="64" width="9.1796875" style="36"/>
    <col min="65" max="65" width="27.54296875" style="36" bestFit="1" customWidth="1"/>
    <col min="66" max="66" width="20.1796875" style="36" customWidth="1"/>
    <col min="67" max="67" width="21.7265625" style="36" customWidth="1"/>
    <col min="68" max="68" width="18.81640625" style="36" customWidth="1"/>
    <col min="69" max="69" width="21.453125" style="36" customWidth="1"/>
    <col min="70" max="70" width="26.54296875" style="36" customWidth="1"/>
    <col min="71" max="71" width="9.1796875" style="36"/>
    <col min="72" max="72" width="27.54296875" style="36" bestFit="1" customWidth="1"/>
    <col min="73" max="73" width="20.1796875" style="36" customWidth="1"/>
    <col min="74" max="74" width="21.7265625" style="36" customWidth="1"/>
    <col min="75" max="75" width="18.81640625" style="36" customWidth="1"/>
    <col min="76" max="76" width="21.453125" style="36" customWidth="1"/>
    <col min="77" max="77" width="26.54296875" style="36" customWidth="1"/>
    <col min="78" max="78" width="9.1796875" style="36"/>
    <col min="79" max="79" width="27.54296875" style="36" bestFit="1" customWidth="1"/>
    <col min="80" max="80" width="20.1796875" style="36" customWidth="1"/>
    <col min="81" max="81" width="21.7265625" style="36" customWidth="1"/>
    <col min="82" max="82" width="18.81640625" style="36" customWidth="1"/>
    <col min="83" max="83" width="21.453125" style="36" customWidth="1"/>
    <col min="84" max="84" width="26.54296875" style="36" customWidth="1"/>
    <col min="85" max="86" width="9.1796875" style="36"/>
    <col min="87" max="87" width="27.54296875" style="36" bestFit="1" customWidth="1"/>
    <col min="88" max="88" width="20.1796875" style="36" customWidth="1"/>
    <col min="89" max="89" width="21.7265625" style="36" customWidth="1"/>
    <col min="90" max="90" width="18.81640625" style="36" customWidth="1"/>
    <col min="91" max="91" width="21.453125" style="36" customWidth="1"/>
    <col min="92" max="92" width="26.54296875" style="36" customWidth="1"/>
    <col min="93" max="255" width="9.1796875" style="36"/>
    <col min="256" max="256" width="0" style="36" hidden="1" customWidth="1"/>
    <col min="257" max="257" width="27.54296875" style="36" bestFit="1" customWidth="1"/>
    <col min="258" max="258" width="20.1796875" style="36" customWidth="1"/>
    <col min="259" max="259" width="21.7265625" style="36" customWidth="1"/>
    <col min="260" max="260" width="18.81640625" style="36" customWidth="1"/>
    <col min="261" max="261" width="21.453125" style="36" customWidth="1"/>
    <col min="262" max="262" width="26.54296875" style="36" customWidth="1"/>
    <col min="263" max="511" width="9.1796875" style="36"/>
    <col min="512" max="512" width="0" style="36" hidden="1" customWidth="1"/>
    <col min="513" max="513" width="27.54296875" style="36" bestFit="1" customWidth="1"/>
    <col min="514" max="514" width="20.1796875" style="36" customWidth="1"/>
    <col min="515" max="515" width="21.7265625" style="36" customWidth="1"/>
    <col min="516" max="516" width="18.81640625" style="36" customWidth="1"/>
    <col min="517" max="517" width="21.453125" style="36" customWidth="1"/>
    <col min="518" max="518" width="26.54296875" style="36" customWidth="1"/>
    <col min="519" max="767" width="9.1796875" style="36"/>
    <col min="768" max="768" width="0" style="36" hidden="1" customWidth="1"/>
    <col min="769" max="769" width="27.54296875" style="36" bestFit="1" customWidth="1"/>
    <col min="770" max="770" width="20.1796875" style="36" customWidth="1"/>
    <col min="771" max="771" width="21.7265625" style="36" customWidth="1"/>
    <col min="772" max="772" width="18.81640625" style="36" customWidth="1"/>
    <col min="773" max="773" width="21.453125" style="36" customWidth="1"/>
    <col min="774" max="774" width="26.54296875" style="36" customWidth="1"/>
    <col min="775" max="1023" width="9.1796875" style="36"/>
    <col min="1024" max="1024" width="0" style="36" hidden="1" customWidth="1"/>
    <col min="1025" max="1025" width="27.54296875" style="36" bestFit="1" customWidth="1"/>
    <col min="1026" max="1026" width="20.1796875" style="36" customWidth="1"/>
    <col min="1027" max="1027" width="21.7265625" style="36" customWidth="1"/>
    <col min="1028" max="1028" width="18.81640625" style="36" customWidth="1"/>
    <col min="1029" max="1029" width="21.453125" style="36" customWidth="1"/>
    <col min="1030" max="1030" width="26.54296875" style="36" customWidth="1"/>
    <col min="1031" max="1279" width="9.1796875" style="36"/>
    <col min="1280" max="1280" width="0" style="36" hidden="1" customWidth="1"/>
    <col min="1281" max="1281" width="27.54296875" style="36" bestFit="1" customWidth="1"/>
    <col min="1282" max="1282" width="20.1796875" style="36" customWidth="1"/>
    <col min="1283" max="1283" width="21.7265625" style="36" customWidth="1"/>
    <col min="1284" max="1284" width="18.81640625" style="36" customWidth="1"/>
    <col min="1285" max="1285" width="21.453125" style="36" customWidth="1"/>
    <col min="1286" max="1286" width="26.54296875" style="36" customWidth="1"/>
    <col min="1287" max="1535" width="9.1796875" style="36"/>
    <col min="1536" max="1536" width="0" style="36" hidden="1" customWidth="1"/>
    <col min="1537" max="1537" width="27.54296875" style="36" bestFit="1" customWidth="1"/>
    <col min="1538" max="1538" width="20.1796875" style="36" customWidth="1"/>
    <col min="1539" max="1539" width="21.7265625" style="36" customWidth="1"/>
    <col min="1540" max="1540" width="18.81640625" style="36" customWidth="1"/>
    <col min="1541" max="1541" width="21.453125" style="36" customWidth="1"/>
    <col min="1542" max="1542" width="26.54296875" style="36" customWidth="1"/>
    <col min="1543" max="1791" width="9.1796875" style="36"/>
    <col min="1792" max="1792" width="0" style="36" hidden="1" customWidth="1"/>
    <col min="1793" max="1793" width="27.54296875" style="36" bestFit="1" customWidth="1"/>
    <col min="1794" max="1794" width="20.1796875" style="36" customWidth="1"/>
    <col min="1795" max="1795" width="21.7265625" style="36" customWidth="1"/>
    <col min="1796" max="1796" width="18.81640625" style="36" customWidth="1"/>
    <col min="1797" max="1797" width="21.453125" style="36" customWidth="1"/>
    <col min="1798" max="1798" width="26.54296875" style="36" customWidth="1"/>
    <col min="1799" max="2047" width="9.1796875" style="36"/>
    <col min="2048" max="2048" width="0" style="36" hidden="1" customWidth="1"/>
    <col min="2049" max="2049" width="27.54296875" style="36" bestFit="1" customWidth="1"/>
    <col min="2050" max="2050" width="20.1796875" style="36" customWidth="1"/>
    <col min="2051" max="2051" width="21.7265625" style="36" customWidth="1"/>
    <col min="2052" max="2052" width="18.81640625" style="36" customWidth="1"/>
    <col min="2053" max="2053" width="21.453125" style="36" customWidth="1"/>
    <col min="2054" max="2054" width="26.54296875" style="36" customWidth="1"/>
    <col min="2055" max="2303" width="9.1796875" style="36"/>
    <col min="2304" max="2304" width="0" style="36" hidden="1" customWidth="1"/>
    <col min="2305" max="2305" width="27.54296875" style="36" bestFit="1" customWidth="1"/>
    <col min="2306" max="2306" width="20.1796875" style="36" customWidth="1"/>
    <col min="2307" max="2307" width="21.7265625" style="36" customWidth="1"/>
    <col min="2308" max="2308" width="18.81640625" style="36" customWidth="1"/>
    <col min="2309" max="2309" width="21.453125" style="36" customWidth="1"/>
    <col min="2310" max="2310" width="26.54296875" style="36" customWidth="1"/>
    <col min="2311" max="2559" width="9.1796875" style="36"/>
    <col min="2560" max="2560" width="0" style="36" hidden="1" customWidth="1"/>
    <col min="2561" max="2561" width="27.54296875" style="36" bestFit="1" customWidth="1"/>
    <col min="2562" max="2562" width="20.1796875" style="36" customWidth="1"/>
    <col min="2563" max="2563" width="21.7265625" style="36" customWidth="1"/>
    <col min="2564" max="2564" width="18.81640625" style="36" customWidth="1"/>
    <col min="2565" max="2565" width="21.453125" style="36" customWidth="1"/>
    <col min="2566" max="2566" width="26.54296875" style="36" customWidth="1"/>
    <col min="2567" max="2815" width="9.1796875" style="36"/>
    <col min="2816" max="2816" width="0" style="36" hidden="1" customWidth="1"/>
    <col min="2817" max="2817" width="27.54296875" style="36" bestFit="1" customWidth="1"/>
    <col min="2818" max="2818" width="20.1796875" style="36" customWidth="1"/>
    <col min="2819" max="2819" width="21.7265625" style="36" customWidth="1"/>
    <col min="2820" max="2820" width="18.81640625" style="36" customWidth="1"/>
    <col min="2821" max="2821" width="21.453125" style="36" customWidth="1"/>
    <col min="2822" max="2822" width="26.54296875" style="36" customWidth="1"/>
    <col min="2823" max="3071" width="9.1796875" style="36"/>
    <col min="3072" max="3072" width="0" style="36" hidden="1" customWidth="1"/>
    <col min="3073" max="3073" width="27.54296875" style="36" bestFit="1" customWidth="1"/>
    <col min="3074" max="3074" width="20.1796875" style="36" customWidth="1"/>
    <col min="3075" max="3075" width="21.7265625" style="36" customWidth="1"/>
    <col min="3076" max="3076" width="18.81640625" style="36" customWidth="1"/>
    <col min="3077" max="3077" width="21.453125" style="36" customWidth="1"/>
    <col min="3078" max="3078" width="26.54296875" style="36" customWidth="1"/>
    <col min="3079" max="3327" width="9.1796875" style="36"/>
    <col min="3328" max="3328" width="0" style="36" hidden="1" customWidth="1"/>
    <col min="3329" max="3329" width="27.54296875" style="36" bestFit="1" customWidth="1"/>
    <col min="3330" max="3330" width="20.1796875" style="36" customWidth="1"/>
    <col min="3331" max="3331" width="21.7265625" style="36" customWidth="1"/>
    <col min="3332" max="3332" width="18.81640625" style="36" customWidth="1"/>
    <col min="3333" max="3333" width="21.453125" style="36" customWidth="1"/>
    <col min="3334" max="3334" width="26.54296875" style="36" customWidth="1"/>
    <col min="3335" max="3583" width="9.1796875" style="36"/>
    <col min="3584" max="3584" width="0" style="36" hidden="1" customWidth="1"/>
    <col min="3585" max="3585" width="27.54296875" style="36" bestFit="1" customWidth="1"/>
    <col min="3586" max="3586" width="20.1796875" style="36" customWidth="1"/>
    <col min="3587" max="3587" width="21.7265625" style="36" customWidth="1"/>
    <col min="3588" max="3588" width="18.81640625" style="36" customWidth="1"/>
    <col min="3589" max="3589" width="21.453125" style="36" customWidth="1"/>
    <col min="3590" max="3590" width="26.54296875" style="36" customWidth="1"/>
    <col min="3591" max="3839" width="9.1796875" style="36"/>
    <col min="3840" max="3840" width="0" style="36" hidden="1" customWidth="1"/>
    <col min="3841" max="3841" width="27.54296875" style="36" bestFit="1" customWidth="1"/>
    <col min="3842" max="3842" width="20.1796875" style="36" customWidth="1"/>
    <col min="3843" max="3843" width="21.7265625" style="36" customWidth="1"/>
    <col min="3844" max="3844" width="18.81640625" style="36" customWidth="1"/>
    <col min="3845" max="3845" width="21.453125" style="36" customWidth="1"/>
    <col min="3846" max="3846" width="26.54296875" style="36" customWidth="1"/>
    <col min="3847" max="4095" width="9.1796875" style="36"/>
    <col min="4096" max="4096" width="0" style="36" hidden="1" customWidth="1"/>
    <col min="4097" max="4097" width="27.54296875" style="36" bestFit="1" customWidth="1"/>
    <col min="4098" max="4098" width="20.1796875" style="36" customWidth="1"/>
    <col min="4099" max="4099" width="21.7265625" style="36" customWidth="1"/>
    <col min="4100" max="4100" width="18.81640625" style="36" customWidth="1"/>
    <col min="4101" max="4101" width="21.453125" style="36" customWidth="1"/>
    <col min="4102" max="4102" width="26.54296875" style="36" customWidth="1"/>
    <col min="4103" max="4351" width="9.1796875" style="36"/>
    <col min="4352" max="4352" width="0" style="36" hidden="1" customWidth="1"/>
    <col min="4353" max="4353" width="27.54296875" style="36" bestFit="1" customWidth="1"/>
    <col min="4354" max="4354" width="20.1796875" style="36" customWidth="1"/>
    <col min="4355" max="4355" width="21.7265625" style="36" customWidth="1"/>
    <col min="4356" max="4356" width="18.81640625" style="36" customWidth="1"/>
    <col min="4357" max="4357" width="21.453125" style="36" customWidth="1"/>
    <col min="4358" max="4358" width="26.54296875" style="36" customWidth="1"/>
    <col min="4359" max="4607" width="9.1796875" style="36"/>
    <col min="4608" max="4608" width="0" style="36" hidden="1" customWidth="1"/>
    <col min="4609" max="4609" width="27.54296875" style="36" bestFit="1" customWidth="1"/>
    <col min="4610" max="4610" width="20.1796875" style="36" customWidth="1"/>
    <col min="4611" max="4611" width="21.7265625" style="36" customWidth="1"/>
    <col min="4612" max="4612" width="18.81640625" style="36" customWidth="1"/>
    <col min="4613" max="4613" width="21.453125" style="36" customWidth="1"/>
    <col min="4614" max="4614" width="26.54296875" style="36" customWidth="1"/>
    <col min="4615" max="4863" width="9.1796875" style="36"/>
    <col min="4864" max="4864" width="0" style="36" hidden="1" customWidth="1"/>
    <col min="4865" max="4865" width="27.54296875" style="36" bestFit="1" customWidth="1"/>
    <col min="4866" max="4866" width="20.1796875" style="36" customWidth="1"/>
    <col min="4867" max="4867" width="21.7265625" style="36" customWidth="1"/>
    <col min="4868" max="4868" width="18.81640625" style="36" customWidth="1"/>
    <col min="4869" max="4869" width="21.453125" style="36" customWidth="1"/>
    <col min="4870" max="4870" width="26.54296875" style="36" customWidth="1"/>
    <col min="4871" max="5119" width="9.1796875" style="36"/>
    <col min="5120" max="5120" width="0" style="36" hidden="1" customWidth="1"/>
    <col min="5121" max="5121" width="27.54296875" style="36" bestFit="1" customWidth="1"/>
    <col min="5122" max="5122" width="20.1796875" style="36" customWidth="1"/>
    <col min="5123" max="5123" width="21.7265625" style="36" customWidth="1"/>
    <col min="5124" max="5124" width="18.81640625" style="36" customWidth="1"/>
    <col min="5125" max="5125" width="21.453125" style="36" customWidth="1"/>
    <col min="5126" max="5126" width="26.54296875" style="36" customWidth="1"/>
    <col min="5127" max="5375" width="9.1796875" style="36"/>
    <col min="5376" max="5376" width="0" style="36" hidden="1" customWidth="1"/>
    <col min="5377" max="5377" width="27.54296875" style="36" bestFit="1" customWidth="1"/>
    <col min="5378" max="5378" width="20.1796875" style="36" customWidth="1"/>
    <col min="5379" max="5379" width="21.7265625" style="36" customWidth="1"/>
    <col min="5380" max="5380" width="18.81640625" style="36" customWidth="1"/>
    <col min="5381" max="5381" width="21.453125" style="36" customWidth="1"/>
    <col min="5382" max="5382" width="26.54296875" style="36" customWidth="1"/>
    <col min="5383" max="5631" width="9.1796875" style="36"/>
    <col min="5632" max="5632" width="0" style="36" hidden="1" customWidth="1"/>
    <col min="5633" max="5633" width="27.54296875" style="36" bestFit="1" customWidth="1"/>
    <col min="5634" max="5634" width="20.1796875" style="36" customWidth="1"/>
    <col min="5635" max="5635" width="21.7265625" style="36" customWidth="1"/>
    <col min="5636" max="5636" width="18.81640625" style="36" customWidth="1"/>
    <col min="5637" max="5637" width="21.453125" style="36" customWidth="1"/>
    <col min="5638" max="5638" width="26.54296875" style="36" customWidth="1"/>
    <col min="5639" max="5887" width="9.1796875" style="36"/>
    <col min="5888" max="5888" width="0" style="36" hidden="1" customWidth="1"/>
    <col min="5889" max="5889" width="27.54296875" style="36" bestFit="1" customWidth="1"/>
    <col min="5890" max="5890" width="20.1796875" style="36" customWidth="1"/>
    <col min="5891" max="5891" width="21.7265625" style="36" customWidth="1"/>
    <col min="5892" max="5892" width="18.81640625" style="36" customWidth="1"/>
    <col min="5893" max="5893" width="21.453125" style="36" customWidth="1"/>
    <col min="5894" max="5894" width="26.54296875" style="36" customWidth="1"/>
    <col min="5895" max="6143" width="9.1796875" style="36"/>
    <col min="6144" max="6144" width="0" style="36" hidden="1" customWidth="1"/>
    <col min="6145" max="6145" width="27.54296875" style="36" bestFit="1" customWidth="1"/>
    <col min="6146" max="6146" width="20.1796875" style="36" customWidth="1"/>
    <col min="6147" max="6147" width="21.7265625" style="36" customWidth="1"/>
    <col min="6148" max="6148" width="18.81640625" style="36" customWidth="1"/>
    <col min="6149" max="6149" width="21.453125" style="36" customWidth="1"/>
    <col min="6150" max="6150" width="26.54296875" style="36" customWidth="1"/>
    <col min="6151" max="6399" width="9.1796875" style="36"/>
    <col min="6400" max="6400" width="0" style="36" hidden="1" customWidth="1"/>
    <col min="6401" max="6401" width="27.54296875" style="36" bestFit="1" customWidth="1"/>
    <col min="6402" max="6402" width="20.1796875" style="36" customWidth="1"/>
    <col min="6403" max="6403" width="21.7265625" style="36" customWidth="1"/>
    <col min="6404" max="6404" width="18.81640625" style="36" customWidth="1"/>
    <col min="6405" max="6405" width="21.453125" style="36" customWidth="1"/>
    <col min="6406" max="6406" width="26.54296875" style="36" customWidth="1"/>
    <col min="6407" max="6655" width="9.1796875" style="36"/>
    <col min="6656" max="6656" width="0" style="36" hidden="1" customWidth="1"/>
    <col min="6657" max="6657" width="27.54296875" style="36" bestFit="1" customWidth="1"/>
    <col min="6658" max="6658" width="20.1796875" style="36" customWidth="1"/>
    <col min="6659" max="6659" width="21.7265625" style="36" customWidth="1"/>
    <col min="6660" max="6660" width="18.81640625" style="36" customWidth="1"/>
    <col min="6661" max="6661" width="21.453125" style="36" customWidth="1"/>
    <col min="6662" max="6662" width="26.54296875" style="36" customWidth="1"/>
    <col min="6663" max="6911" width="9.1796875" style="36"/>
    <col min="6912" max="6912" width="0" style="36" hidden="1" customWidth="1"/>
    <col min="6913" max="6913" width="27.54296875" style="36" bestFit="1" customWidth="1"/>
    <col min="6914" max="6914" width="20.1796875" style="36" customWidth="1"/>
    <col min="6915" max="6915" width="21.7265625" style="36" customWidth="1"/>
    <col min="6916" max="6916" width="18.81640625" style="36" customWidth="1"/>
    <col min="6917" max="6917" width="21.453125" style="36" customWidth="1"/>
    <col min="6918" max="6918" width="26.54296875" style="36" customWidth="1"/>
    <col min="6919" max="7167" width="9.1796875" style="36"/>
    <col min="7168" max="7168" width="0" style="36" hidden="1" customWidth="1"/>
    <col min="7169" max="7169" width="27.54296875" style="36" bestFit="1" customWidth="1"/>
    <col min="7170" max="7170" width="20.1796875" style="36" customWidth="1"/>
    <col min="7171" max="7171" width="21.7265625" style="36" customWidth="1"/>
    <col min="7172" max="7172" width="18.81640625" style="36" customWidth="1"/>
    <col min="7173" max="7173" width="21.453125" style="36" customWidth="1"/>
    <col min="7174" max="7174" width="26.54296875" style="36" customWidth="1"/>
    <col min="7175" max="7423" width="9.1796875" style="36"/>
    <col min="7424" max="7424" width="0" style="36" hidden="1" customWidth="1"/>
    <col min="7425" max="7425" width="27.54296875" style="36" bestFit="1" customWidth="1"/>
    <col min="7426" max="7426" width="20.1796875" style="36" customWidth="1"/>
    <col min="7427" max="7427" width="21.7265625" style="36" customWidth="1"/>
    <col min="7428" max="7428" width="18.81640625" style="36" customWidth="1"/>
    <col min="7429" max="7429" width="21.453125" style="36" customWidth="1"/>
    <col min="7430" max="7430" width="26.54296875" style="36" customWidth="1"/>
    <col min="7431" max="7679" width="9.1796875" style="36"/>
    <col min="7680" max="7680" width="0" style="36" hidden="1" customWidth="1"/>
    <col min="7681" max="7681" width="27.54296875" style="36" bestFit="1" customWidth="1"/>
    <col min="7682" max="7682" width="20.1796875" style="36" customWidth="1"/>
    <col min="7683" max="7683" width="21.7265625" style="36" customWidth="1"/>
    <col min="7684" max="7684" width="18.81640625" style="36" customWidth="1"/>
    <col min="7685" max="7685" width="21.453125" style="36" customWidth="1"/>
    <col min="7686" max="7686" width="26.54296875" style="36" customWidth="1"/>
    <col min="7687" max="7935" width="9.1796875" style="36"/>
    <col min="7936" max="7936" width="0" style="36" hidden="1" customWidth="1"/>
    <col min="7937" max="7937" width="27.54296875" style="36" bestFit="1" customWidth="1"/>
    <col min="7938" max="7938" width="20.1796875" style="36" customWidth="1"/>
    <col min="7939" max="7939" width="21.7265625" style="36" customWidth="1"/>
    <col min="7940" max="7940" width="18.81640625" style="36" customWidth="1"/>
    <col min="7941" max="7941" width="21.453125" style="36" customWidth="1"/>
    <col min="7942" max="7942" width="26.54296875" style="36" customWidth="1"/>
    <col min="7943" max="8191" width="9.1796875" style="36"/>
    <col min="8192" max="8192" width="0" style="36" hidden="1" customWidth="1"/>
    <col min="8193" max="8193" width="27.54296875" style="36" bestFit="1" customWidth="1"/>
    <col min="8194" max="8194" width="20.1796875" style="36" customWidth="1"/>
    <col min="8195" max="8195" width="21.7265625" style="36" customWidth="1"/>
    <col min="8196" max="8196" width="18.81640625" style="36" customWidth="1"/>
    <col min="8197" max="8197" width="21.453125" style="36" customWidth="1"/>
    <col min="8198" max="8198" width="26.54296875" style="36" customWidth="1"/>
    <col min="8199" max="8447" width="9.1796875" style="36"/>
    <col min="8448" max="8448" width="0" style="36" hidden="1" customWidth="1"/>
    <col min="8449" max="8449" width="27.54296875" style="36" bestFit="1" customWidth="1"/>
    <col min="8450" max="8450" width="20.1796875" style="36" customWidth="1"/>
    <col min="8451" max="8451" width="21.7265625" style="36" customWidth="1"/>
    <col min="8452" max="8452" width="18.81640625" style="36" customWidth="1"/>
    <col min="8453" max="8453" width="21.453125" style="36" customWidth="1"/>
    <col min="8454" max="8454" width="26.54296875" style="36" customWidth="1"/>
    <col min="8455" max="8703" width="9.1796875" style="36"/>
    <col min="8704" max="8704" width="0" style="36" hidden="1" customWidth="1"/>
    <col min="8705" max="8705" width="27.54296875" style="36" bestFit="1" customWidth="1"/>
    <col min="8706" max="8706" width="20.1796875" style="36" customWidth="1"/>
    <col min="8707" max="8707" width="21.7265625" style="36" customWidth="1"/>
    <col min="8708" max="8708" width="18.81640625" style="36" customWidth="1"/>
    <col min="8709" max="8709" width="21.453125" style="36" customWidth="1"/>
    <col min="8710" max="8710" width="26.54296875" style="36" customWidth="1"/>
    <col min="8711" max="8959" width="9.1796875" style="36"/>
    <col min="8960" max="8960" width="0" style="36" hidden="1" customWidth="1"/>
    <col min="8961" max="8961" width="27.54296875" style="36" bestFit="1" customWidth="1"/>
    <col min="8962" max="8962" width="20.1796875" style="36" customWidth="1"/>
    <col min="8963" max="8963" width="21.7265625" style="36" customWidth="1"/>
    <col min="8964" max="8964" width="18.81640625" style="36" customWidth="1"/>
    <col min="8965" max="8965" width="21.453125" style="36" customWidth="1"/>
    <col min="8966" max="8966" width="26.54296875" style="36" customWidth="1"/>
    <col min="8967" max="9215" width="9.1796875" style="36"/>
    <col min="9216" max="9216" width="0" style="36" hidden="1" customWidth="1"/>
    <col min="9217" max="9217" width="27.54296875" style="36" bestFit="1" customWidth="1"/>
    <col min="9218" max="9218" width="20.1796875" style="36" customWidth="1"/>
    <col min="9219" max="9219" width="21.7265625" style="36" customWidth="1"/>
    <col min="9220" max="9220" width="18.81640625" style="36" customWidth="1"/>
    <col min="9221" max="9221" width="21.453125" style="36" customWidth="1"/>
    <col min="9222" max="9222" width="26.54296875" style="36" customWidth="1"/>
    <col min="9223" max="9471" width="9.1796875" style="36"/>
    <col min="9472" max="9472" width="0" style="36" hidden="1" customWidth="1"/>
    <col min="9473" max="9473" width="27.54296875" style="36" bestFit="1" customWidth="1"/>
    <col min="9474" max="9474" width="20.1796875" style="36" customWidth="1"/>
    <col min="9475" max="9475" width="21.7265625" style="36" customWidth="1"/>
    <col min="9476" max="9476" width="18.81640625" style="36" customWidth="1"/>
    <col min="9477" max="9477" width="21.453125" style="36" customWidth="1"/>
    <col min="9478" max="9478" width="26.54296875" style="36" customWidth="1"/>
    <col min="9479" max="9727" width="9.1796875" style="36"/>
    <col min="9728" max="9728" width="0" style="36" hidden="1" customWidth="1"/>
    <col min="9729" max="9729" width="27.54296875" style="36" bestFit="1" customWidth="1"/>
    <col min="9730" max="9730" width="20.1796875" style="36" customWidth="1"/>
    <col min="9731" max="9731" width="21.7265625" style="36" customWidth="1"/>
    <col min="9732" max="9732" width="18.81640625" style="36" customWidth="1"/>
    <col min="9733" max="9733" width="21.453125" style="36" customWidth="1"/>
    <col min="9734" max="9734" width="26.54296875" style="36" customWidth="1"/>
    <col min="9735" max="9983" width="9.1796875" style="36"/>
    <col min="9984" max="9984" width="0" style="36" hidden="1" customWidth="1"/>
    <col min="9985" max="9985" width="27.54296875" style="36" bestFit="1" customWidth="1"/>
    <col min="9986" max="9986" width="20.1796875" style="36" customWidth="1"/>
    <col min="9987" max="9987" width="21.7265625" style="36" customWidth="1"/>
    <col min="9988" max="9988" width="18.81640625" style="36" customWidth="1"/>
    <col min="9989" max="9989" width="21.453125" style="36" customWidth="1"/>
    <col min="9990" max="9990" width="26.54296875" style="36" customWidth="1"/>
    <col min="9991" max="10239" width="9.1796875" style="36"/>
    <col min="10240" max="10240" width="0" style="36" hidden="1" customWidth="1"/>
    <col min="10241" max="10241" width="27.54296875" style="36" bestFit="1" customWidth="1"/>
    <col min="10242" max="10242" width="20.1796875" style="36" customWidth="1"/>
    <col min="10243" max="10243" width="21.7265625" style="36" customWidth="1"/>
    <col min="10244" max="10244" width="18.81640625" style="36" customWidth="1"/>
    <col min="10245" max="10245" width="21.453125" style="36" customWidth="1"/>
    <col min="10246" max="10246" width="26.54296875" style="36" customWidth="1"/>
    <col min="10247" max="10495" width="9.1796875" style="36"/>
    <col min="10496" max="10496" width="0" style="36" hidden="1" customWidth="1"/>
    <col min="10497" max="10497" width="27.54296875" style="36" bestFit="1" customWidth="1"/>
    <col min="10498" max="10498" width="20.1796875" style="36" customWidth="1"/>
    <col min="10499" max="10499" width="21.7265625" style="36" customWidth="1"/>
    <col min="10500" max="10500" width="18.81640625" style="36" customWidth="1"/>
    <col min="10501" max="10501" width="21.453125" style="36" customWidth="1"/>
    <col min="10502" max="10502" width="26.54296875" style="36" customWidth="1"/>
    <col min="10503" max="10751" width="9.1796875" style="36"/>
    <col min="10752" max="10752" width="0" style="36" hidden="1" customWidth="1"/>
    <col min="10753" max="10753" width="27.54296875" style="36" bestFit="1" customWidth="1"/>
    <col min="10754" max="10754" width="20.1796875" style="36" customWidth="1"/>
    <col min="10755" max="10755" width="21.7265625" style="36" customWidth="1"/>
    <col min="10756" max="10756" width="18.81640625" style="36" customWidth="1"/>
    <col min="10757" max="10757" width="21.453125" style="36" customWidth="1"/>
    <col min="10758" max="10758" width="26.54296875" style="36" customWidth="1"/>
    <col min="10759" max="11007" width="9.1796875" style="36"/>
    <col min="11008" max="11008" width="0" style="36" hidden="1" customWidth="1"/>
    <col min="11009" max="11009" width="27.54296875" style="36" bestFit="1" customWidth="1"/>
    <col min="11010" max="11010" width="20.1796875" style="36" customWidth="1"/>
    <col min="11011" max="11011" width="21.7265625" style="36" customWidth="1"/>
    <col min="11012" max="11012" width="18.81640625" style="36" customWidth="1"/>
    <col min="11013" max="11013" width="21.453125" style="36" customWidth="1"/>
    <col min="11014" max="11014" width="26.54296875" style="36" customWidth="1"/>
    <col min="11015" max="11263" width="9.1796875" style="36"/>
    <col min="11264" max="11264" width="0" style="36" hidden="1" customWidth="1"/>
    <col min="11265" max="11265" width="27.54296875" style="36" bestFit="1" customWidth="1"/>
    <col min="11266" max="11266" width="20.1796875" style="36" customWidth="1"/>
    <col min="11267" max="11267" width="21.7265625" style="36" customWidth="1"/>
    <col min="11268" max="11268" width="18.81640625" style="36" customWidth="1"/>
    <col min="11269" max="11269" width="21.453125" style="36" customWidth="1"/>
    <col min="11270" max="11270" width="26.54296875" style="36" customWidth="1"/>
    <col min="11271" max="11519" width="9.1796875" style="36"/>
    <col min="11520" max="11520" width="0" style="36" hidden="1" customWidth="1"/>
    <col min="11521" max="11521" width="27.54296875" style="36" bestFit="1" customWidth="1"/>
    <col min="11522" max="11522" width="20.1796875" style="36" customWidth="1"/>
    <col min="11523" max="11523" width="21.7265625" style="36" customWidth="1"/>
    <col min="11524" max="11524" width="18.81640625" style="36" customWidth="1"/>
    <col min="11525" max="11525" width="21.453125" style="36" customWidth="1"/>
    <col min="11526" max="11526" width="26.54296875" style="36" customWidth="1"/>
    <col min="11527" max="11775" width="9.1796875" style="36"/>
    <col min="11776" max="11776" width="0" style="36" hidden="1" customWidth="1"/>
    <col min="11777" max="11777" width="27.54296875" style="36" bestFit="1" customWidth="1"/>
    <col min="11778" max="11778" width="20.1796875" style="36" customWidth="1"/>
    <col min="11779" max="11779" width="21.7265625" style="36" customWidth="1"/>
    <col min="11780" max="11780" width="18.81640625" style="36" customWidth="1"/>
    <col min="11781" max="11781" width="21.453125" style="36" customWidth="1"/>
    <col min="11782" max="11782" width="26.54296875" style="36" customWidth="1"/>
    <col min="11783" max="12031" width="9.1796875" style="36"/>
    <col min="12032" max="12032" width="0" style="36" hidden="1" customWidth="1"/>
    <col min="12033" max="12033" width="27.54296875" style="36" bestFit="1" customWidth="1"/>
    <col min="12034" max="12034" width="20.1796875" style="36" customWidth="1"/>
    <col min="12035" max="12035" width="21.7265625" style="36" customWidth="1"/>
    <col min="12036" max="12036" width="18.81640625" style="36" customWidth="1"/>
    <col min="12037" max="12037" width="21.453125" style="36" customWidth="1"/>
    <col min="12038" max="12038" width="26.54296875" style="36" customWidth="1"/>
    <col min="12039" max="12287" width="9.1796875" style="36"/>
    <col min="12288" max="12288" width="0" style="36" hidden="1" customWidth="1"/>
    <col min="12289" max="12289" width="27.54296875" style="36" bestFit="1" customWidth="1"/>
    <col min="12290" max="12290" width="20.1796875" style="36" customWidth="1"/>
    <col min="12291" max="12291" width="21.7265625" style="36" customWidth="1"/>
    <col min="12292" max="12292" width="18.81640625" style="36" customWidth="1"/>
    <col min="12293" max="12293" width="21.453125" style="36" customWidth="1"/>
    <col min="12294" max="12294" width="26.54296875" style="36" customWidth="1"/>
    <col min="12295" max="12543" width="9.1796875" style="36"/>
    <col min="12544" max="12544" width="0" style="36" hidden="1" customWidth="1"/>
    <col min="12545" max="12545" width="27.54296875" style="36" bestFit="1" customWidth="1"/>
    <col min="12546" max="12546" width="20.1796875" style="36" customWidth="1"/>
    <col min="12547" max="12547" width="21.7265625" style="36" customWidth="1"/>
    <col min="12548" max="12548" width="18.81640625" style="36" customWidth="1"/>
    <col min="12549" max="12549" width="21.453125" style="36" customWidth="1"/>
    <col min="12550" max="12550" width="26.54296875" style="36" customWidth="1"/>
    <col min="12551" max="12799" width="9.1796875" style="36"/>
    <col min="12800" max="12800" width="0" style="36" hidden="1" customWidth="1"/>
    <col min="12801" max="12801" width="27.54296875" style="36" bestFit="1" customWidth="1"/>
    <col min="12802" max="12802" width="20.1796875" style="36" customWidth="1"/>
    <col min="12803" max="12803" width="21.7265625" style="36" customWidth="1"/>
    <col min="12804" max="12804" width="18.81640625" style="36" customWidth="1"/>
    <col min="12805" max="12805" width="21.453125" style="36" customWidth="1"/>
    <col min="12806" max="12806" width="26.54296875" style="36" customWidth="1"/>
    <col min="12807" max="13055" width="9.1796875" style="36"/>
    <col min="13056" max="13056" width="0" style="36" hidden="1" customWidth="1"/>
    <col min="13057" max="13057" width="27.54296875" style="36" bestFit="1" customWidth="1"/>
    <col min="13058" max="13058" width="20.1796875" style="36" customWidth="1"/>
    <col min="13059" max="13059" width="21.7265625" style="36" customWidth="1"/>
    <col min="13060" max="13060" width="18.81640625" style="36" customWidth="1"/>
    <col min="13061" max="13061" width="21.453125" style="36" customWidth="1"/>
    <col min="13062" max="13062" width="26.54296875" style="36" customWidth="1"/>
    <col min="13063" max="13311" width="9.1796875" style="36"/>
    <col min="13312" max="13312" width="0" style="36" hidden="1" customWidth="1"/>
    <col min="13313" max="13313" width="27.54296875" style="36" bestFit="1" customWidth="1"/>
    <col min="13314" max="13314" width="20.1796875" style="36" customWidth="1"/>
    <col min="13315" max="13315" width="21.7265625" style="36" customWidth="1"/>
    <col min="13316" max="13316" width="18.81640625" style="36" customWidth="1"/>
    <col min="13317" max="13317" width="21.453125" style="36" customWidth="1"/>
    <col min="13318" max="13318" width="26.54296875" style="36" customWidth="1"/>
    <col min="13319" max="13567" width="9.1796875" style="36"/>
    <col min="13568" max="13568" width="0" style="36" hidden="1" customWidth="1"/>
    <col min="13569" max="13569" width="27.54296875" style="36" bestFit="1" customWidth="1"/>
    <col min="13570" max="13570" width="20.1796875" style="36" customWidth="1"/>
    <col min="13571" max="13571" width="21.7265625" style="36" customWidth="1"/>
    <col min="13572" max="13572" width="18.81640625" style="36" customWidth="1"/>
    <col min="13573" max="13573" width="21.453125" style="36" customWidth="1"/>
    <col min="13574" max="13574" width="26.54296875" style="36" customWidth="1"/>
    <col min="13575" max="13823" width="9.1796875" style="36"/>
    <col min="13824" max="13824" width="0" style="36" hidden="1" customWidth="1"/>
    <col min="13825" max="13825" width="27.54296875" style="36" bestFit="1" customWidth="1"/>
    <col min="13826" max="13826" width="20.1796875" style="36" customWidth="1"/>
    <col min="13827" max="13827" width="21.7265625" style="36" customWidth="1"/>
    <col min="13828" max="13828" width="18.81640625" style="36" customWidth="1"/>
    <col min="13829" max="13829" width="21.453125" style="36" customWidth="1"/>
    <col min="13830" max="13830" width="26.54296875" style="36" customWidth="1"/>
    <col min="13831" max="14079" width="9.1796875" style="36"/>
    <col min="14080" max="14080" width="0" style="36" hidden="1" customWidth="1"/>
    <col min="14081" max="14081" width="27.54296875" style="36" bestFit="1" customWidth="1"/>
    <col min="14082" max="14082" width="20.1796875" style="36" customWidth="1"/>
    <col min="14083" max="14083" width="21.7265625" style="36" customWidth="1"/>
    <col min="14084" max="14084" width="18.81640625" style="36" customWidth="1"/>
    <col min="14085" max="14085" width="21.453125" style="36" customWidth="1"/>
    <col min="14086" max="14086" width="26.54296875" style="36" customWidth="1"/>
    <col min="14087" max="14335" width="9.1796875" style="36"/>
    <col min="14336" max="14336" width="0" style="36" hidden="1" customWidth="1"/>
    <col min="14337" max="14337" width="27.54296875" style="36" bestFit="1" customWidth="1"/>
    <col min="14338" max="14338" width="20.1796875" style="36" customWidth="1"/>
    <col min="14339" max="14339" width="21.7265625" style="36" customWidth="1"/>
    <col min="14340" max="14340" width="18.81640625" style="36" customWidth="1"/>
    <col min="14341" max="14341" width="21.453125" style="36" customWidth="1"/>
    <col min="14342" max="14342" width="26.54296875" style="36" customWidth="1"/>
    <col min="14343" max="14591" width="9.1796875" style="36"/>
    <col min="14592" max="14592" width="0" style="36" hidden="1" customWidth="1"/>
    <col min="14593" max="14593" width="27.54296875" style="36" bestFit="1" customWidth="1"/>
    <col min="14594" max="14594" width="20.1796875" style="36" customWidth="1"/>
    <col min="14595" max="14595" width="21.7265625" style="36" customWidth="1"/>
    <col min="14596" max="14596" width="18.81640625" style="36" customWidth="1"/>
    <col min="14597" max="14597" width="21.453125" style="36" customWidth="1"/>
    <col min="14598" max="14598" width="26.54296875" style="36" customWidth="1"/>
    <col min="14599" max="14847" width="9.1796875" style="36"/>
    <col min="14848" max="14848" width="0" style="36" hidden="1" customWidth="1"/>
    <col min="14849" max="14849" width="27.54296875" style="36" bestFit="1" customWidth="1"/>
    <col min="14850" max="14850" width="20.1796875" style="36" customWidth="1"/>
    <col min="14851" max="14851" width="21.7265625" style="36" customWidth="1"/>
    <col min="14852" max="14852" width="18.81640625" style="36" customWidth="1"/>
    <col min="14853" max="14853" width="21.453125" style="36" customWidth="1"/>
    <col min="14854" max="14854" width="26.54296875" style="36" customWidth="1"/>
    <col min="14855" max="15103" width="9.1796875" style="36"/>
    <col min="15104" max="15104" width="0" style="36" hidden="1" customWidth="1"/>
    <col min="15105" max="15105" width="27.54296875" style="36" bestFit="1" customWidth="1"/>
    <col min="15106" max="15106" width="20.1796875" style="36" customWidth="1"/>
    <col min="15107" max="15107" width="21.7265625" style="36" customWidth="1"/>
    <col min="15108" max="15108" width="18.81640625" style="36" customWidth="1"/>
    <col min="15109" max="15109" width="21.453125" style="36" customWidth="1"/>
    <col min="15110" max="15110" width="26.54296875" style="36" customWidth="1"/>
    <col min="15111" max="15359" width="9.1796875" style="36"/>
    <col min="15360" max="15360" width="0" style="36" hidden="1" customWidth="1"/>
    <col min="15361" max="15361" width="27.54296875" style="36" bestFit="1" customWidth="1"/>
    <col min="15362" max="15362" width="20.1796875" style="36" customWidth="1"/>
    <col min="15363" max="15363" width="21.7265625" style="36" customWidth="1"/>
    <col min="15364" max="15364" width="18.81640625" style="36" customWidth="1"/>
    <col min="15365" max="15365" width="21.453125" style="36" customWidth="1"/>
    <col min="15366" max="15366" width="26.54296875" style="36" customWidth="1"/>
    <col min="15367" max="15615" width="9.1796875" style="36"/>
    <col min="15616" max="15616" width="0" style="36" hidden="1" customWidth="1"/>
    <col min="15617" max="15617" width="27.54296875" style="36" bestFit="1" customWidth="1"/>
    <col min="15618" max="15618" width="20.1796875" style="36" customWidth="1"/>
    <col min="15619" max="15619" width="21.7265625" style="36" customWidth="1"/>
    <col min="15620" max="15620" width="18.81640625" style="36" customWidth="1"/>
    <col min="15621" max="15621" width="21.453125" style="36" customWidth="1"/>
    <col min="15622" max="15622" width="26.54296875" style="36" customWidth="1"/>
    <col min="15623" max="15871" width="9.1796875" style="36"/>
    <col min="15872" max="15872" width="0" style="36" hidden="1" customWidth="1"/>
    <col min="15873" max="15873" width="27.54296875" style="36" bestFit="1" customWidth="1"/>
    <col min="15874" max="15874" width="20.1796875" style="36" customWidth="1"/>
    <col min="15875" max="15875" width="21.7265625" style="36" customWidth="1"/>
    <col min="15876" max="15876" width="18.81640625" style="36" customWidth="1"/>
    <col min="15877" max="15877" width="21.453125" style="36" customWidth="1"/>
    <col min="15878" max="15878" width="26.54296875" style="36" customWidth="1"/>
    <col min="15879" max="16127" width="9.1796875" style="36"/>
    <col min="16128" max="16128" width="0" style="36" hidden="1" customWidth="1"/>
    <col min="16129" max="16129" width="27.54296875" style="36" bestFit="1" customWidth="1"/>
    <col min="16130" max="16130" width="20.1796875" style="36" customWidth="1"/>
    <col min="16131" max="16131" width="21.7265625" style="36" customWidth="1"/>
    <col min="16132" max="16132" width="18.81640625" style="36" customWidth="1"/>
    <col min="16133" max="16133" width="21.453125" style="36" customWidth="1"/>
    <col min="16134" max="16134" width="26.54296875" style="36" customWidth="1"/>
    <col min="16135" max="16384" width="9.1796875" style="36"/>
  </cols>
  <sheetData>
    <row r="1" spans="1:92" s="21" customFormat="1" ht="28.5" customHeight="1" x14ac:dyDescent="0.35">
      <c r="B1" s="124" t="s">
        <v>98</v>
      </c>
      <c r="C1" s="124"/>
      <c r="D1" s="124"/>
      <c r="E1" s="124"/>
      <c r="F1" s="124"/>
      <c r="G1" s="124"/>
      <c r="I1" s="124" t="s">
        <v>99</v>
      </c>
      <c r="J1" s="124"/>
      <c r="K1" s="124"/>
      <c r="L1" s="124"/>
      <c r="M1" s="124"/>
      <c r="N1" s="124"/>
      <c r="P1" s="124" t="s">
        <v>100</v>
      </c>
      <c r="Q1" s="124"/>
      <c r="R1" s="124"/>
      <c r="S1" s="124"/>
      <c r="T1" s="124"/>
      <c r="U1" s="124"/>
      <c r="W1" s="124" t="s">
        <v>101</v>
      </c>
      <c r="X1" s="124"/>
      <c r="Y1" s="124"/>
      <c r="Z1" s="124"/>
      <c r="AA1" s="124"/>
      <c r="AB1" s="124"/>
      <c r="AD1" s="124" t="s">
        <v>102</v>
      </c>
      <c r="AE1" s="124"/>
      <c r="AF1" s="124"/>
      <c r="AG1" s="124"/>
      <c r="AH1" s="124"/>
      <c r="AI1" s="124"/>
      <c r="AK1" s="124" t="s">
        <v>103</v>
      </c>
      <c r="AL1" s="124"/>
      <c r="AM1" s="124"/>
      <c r="AN1" s="124"/>
      <c r="AO1" s="124"/>
      <c r="AP1" s="124"/>
      <c r="AR1" s="124" t="s">
        <v>104</v>
      </c>
      <c r="AS1" s="124"/>
      <c r="AT1" s="124"/>
      <c r="AU1" s="124"/>
      <c r="AV1" s="124"/>
      <c r="AW1" s="124"/>
      <c r="AY1" s="124" t="s">
        <v>105</v>
      </c>
      <c r="AZ1" s="124"/>
      <c r="BA1" s="124"/>
      <c r="BB1" s="124"/>
      <c r="BC1" s="124"/>
      <c r="BD1" s="124"/>
      <c r="BF1" s="124" t="s">
        <v>106</v>
      </c>
      <c r="BG1" s="124"/>
      <c r="BH1" s="124"/>
      <c r="BI1" s="124"/>
      <c r="BJ1" s="124"/>
      <c r="BK1" s="124"/>
      <c r="BM1" s="124" t="s">
        <v>107</v>
      </c>
      <c r="BN1" s="124"/>
      <c r="BO1" s="124"/>
      <c r="BP1" s="124"/>
      <c r="BQ1" s="124"/>
      <c r="BR1" s="124"/>
      <c r="BT1" s="124" t="s">
        <v>108</v>
      </c>
      <c r="BU1" s="124"/>
      <c r="BV1" s="124"/>
      <c r="BW1" s="124"/>
      <c r="BX1" s="124"/>
      <c r="BY1" s="124"/>
      <c r="CA1" s="124" t="s">
        <v>109</v>
      </c>
      <c r="CB1" s="124"/>
      <c r="CC1" s="124"/>
      <c r="CD1" s="124"/>
      <c r="CE1" s="124"/>
      <c r="CF1" s="124"/>
      <c r="CI1" s="124" t="s">
        <v>110</v>
      </c>
      <c r="CJ1" s="124"/>
      <c r="CK1" s="124"/>
      <c r="CL1" s="124"/>
      <c r="CM1" s="124"/>
      <c r="CN1" s="124"/>
    </row>
    <row r="2" spans="1:92" s="21" customFormat="1" ht="28.5" customHeight="1" x14ac:dyDescent="0.35">
      <c r="C2" s="22" t="s">
        <v>1</v>
      </c>
      <c r="D2" s="22" t="s">
        <v>53</v>
      </c>
      <c r="E2" s="22" t="s">
        <v>54</v>
      </c>
      <c r="F2" s="22" t="s">
        <v>55</v>
      </c>
      <c r="G2" s="23" t="s">
        <v>5</v>
      </c>
      <c r="J2" s="22" t="s">
        <v>1</v>
      </c>
      <c r="K2" s="22" t="s">
        <v>53</v>
      </c>
      <c r="L2" s="22" t="s">
        <v>54</v>
      </c>
      <c r="M2" s="22" t="s">
        <v>55</v>
      </c>
      <c r="N2" s="23" t="s">
        <v>5</v>
      </c>
      <c r="Q2" s="22" t="s">
        <v>1</v>
      </c>
      <c r="R2" s="22" t="s">
        <v>53</v>
      </c>
      <c r="S2" s="22" t="s">
        <v>54</v>
      </c>
      <c r="T2" s="22" t="s">
        <v>55</v>
      </c>
      <c r="U2" s="23" t="s">
        <v>5</v>
      </c>
      <c r="X2" s="22" t="s">
        <v>1</v>
      </c>
      <c r="Y2" s="22" t="s">
        <v>53</v>
      </c>
      <c r="Z2" s="22" t="s">
        <v>54</v>
      </c>
      <c r="AA2" s="22" t="s">
        <v>55</v>
      </c>
      <c r="AB2" s="23" t="s">
        <v>5</v>
      </c>
      <c r="AE2" s="22" t="s">
        <v>1</v>
      </c>
      <c r="AF2" s="22" t="s">
        <v>53</v>
      </c>
      <c r="AG2" s="22" t="s">
        <v>54</v>
      </c>
      <c r="AH2" s="22" t="s">
        <v>55</v>
      </c>
      <c r="AI2" s="23" t="s">
        <v>5</v>
      </c>
      <c r="AL2" s="22" t="s">
        <v>1</v>
      </c>
      <c r="AM2" s="22" t="s">
        <v>53</v>
      </c>
      <c r="AN2" s="22" t="s">
        <v>54</v>
      </c>
      <c r="AO2" s="22" t="s">
        <v>55</v>
      </c>
      <c r="AP2" s="23" t="s">
        <v>5</v>
      </c>
      <c r="AS2" s="22" t="s">
        <v>1</v>
      </c>
      <c r="AT2" s="22" t="s">
        <v>53</v>
      </c>
      <c r="AU2" s="22" t="s">
        <v>54</v>
      </c>
      <c r="AV2" s="22" t="s">
        <v>55</v>
      </c>
      <c r="AW2" s="23" t="s">
        <v>5</v>
      </c>
      <c r="AZ2" s="22" t="s">
        <v>1</v>
      </c>
      <c r="BA2" s="22" t="s">
        <v>53</v>
      </c>
      <c r="BB2" s="22" t="s">
        <v>54</v>
      </c>
      <c r="BC2" s="22" t="s">
        <v>55</v>
      </c>
      <c r="BD2" s="23" t="s">
        <v>5</v>
      </c>
      <c r="BG2" s="22" t="s">
        <v>1</v>
      </c>
      <c r="BH2" s="22" t="s">
        <v>53</v>
      </c>
      <c r="BI2" s="22" t="s">
        <v>54</v>
      </c>
      <c r="BJ2" s="22" t="s">
        <v>55</v>
      </c>
      <c r="BK2" s="23" t="s">
        <v>5</v>
      </c>
      <c r="BN2" s="22" t="s">
        <v>1</v>
      </c>
      <c r="BO2" s="22" t="s">
        <v>53</v>
      </c>
      <c r="BP2" s="22" t="s">
        <v>54</v>
      </c>
      <c r="BQ2" s="22" t="s">
        <v>55</v>
      </c>
      <c r="BR2" s="23" t="s">
        <v>5</v>
      </c>
      <c r="BU2" s="22" t="s">
        <v>1</v>
      </c>
      <c r="BV2" s="22" t="s">
        <v>53</v>
      </c>
      <c r="BW2" s="22" t="s">
        <v>54</v>
      </c>
      <c r="BX2" s="22" t="s">
        <v>55</v>
      </c>
      <c r="BY2" s="23" t="s">
        <v>5</v>
      </c>
      <c r="CB2" s="22" t="s">
        <v>1</v>
      </c>
      <c r="CC2" s="22" t="s">
        <v>53</v>
      </c>
      <c r="CD2" s="22" t="s">
        <v>54</v>
      </c>
      <c r="CE2" s="22" t="s">
        <v>55</v>
      </c>
      <c r="CF2" s="23" t="s">
        <v>5</v>
      </c>
      <c r="CJ2" s="22" t="s">
        <v>1</v>
      </c>
      <c r="CK2" s="22" t="s">
        <v>53</v>
      </c>
      <c r="CL2" s="22" t="s">
        <v>54</v>
      </c>
      <c r="CM2" s="22" t="s">
        <v>55</v>
      </c>
      <c r="CN2" s="23" t="s">
        <v>5</v>
      </c>
    </row>
    <row r="3" spans="1:92" s="21" customFormat="1" ht="28.5" customHeight="1" x14ac:dyDescent="0.35">
      <c r="B3" s="24" t="s">
        <v>0</v>
      </c>
      <c r="C3" s="25">
        <v>35</v>
      </c>
      <c r="D3" s="25">
        <v>54</v>
      </c>
      <c r="E3" s="25">
        <v>3</v>
      </c>
      <c r="F3" s="25">
        <v>16</v>
      </c>
      <c r="G3" s="25">
        <v>108</v>
      </c>
      <c r="I3" s="24" t="s">
        <v>0</v>
      </c>
      <c r="J3" s="25">
        <v>56</v>
      </c>
      <c r="K3" s="25">
        <v>21</v>
      </c>
      <c r="L3" s="25">
        <v>1</v>
      </c>
      <c r="M3" s="25">
        <v>9</v>
      </c>
      <c r="N3" s="25">
        <v>87</v>
      </c>
      <c r="P3" s="24" t="s">
        <v>0</v>
      </c>
      <c r="Q3" s="25">
        <v>0</v>
      </c>
      <c r="R3" s="25">
        <v>2</v>
      </c>
      <c r="S3" s="25">
        <v>0</v>
      </c>
      <c r="T3" s="25">
        <v>0</v>
      </c>
      <c r="U3" s="25">
        <v>2</v>
      </c>
      <c r="W3" s="24" t="s">
        <v>0</v>
      </c>
      <c r="X3" s="25">
        <v>1</v>
      </c>
      <c r="Y3" s="25">
        <v>1</v>
      </c>
      <c r="Z3" s="25">
        <v>0</v>
      </c>
      <c r="AA3" s="25">
        <v>0</v>
      </c>
      <c r="AB3" s="25">
        <v>2</v>
      </c>
      <c r="AD3" s="24" t="s">
        <v>0</v>
      </c>
      <c r="AE3" s="25">
        <v>0</v>
      </c>
      <c r="AF3" s="25">
        <v>5</v>
      </c>
      <c r="AG3" s="25">
        <v>14</v>
      </c>
      <c r="AH3" s="25">
        <v>47</v>
      </c>
      <c r="AI3" s="25">
        <v>66</v>
      </c>
      <c r="AK3" s="24" t="s">
        <v>0</v>
      </c>
      <c r="AL3" s="25">
        <v>36</v>
      </c>
      <c r="AM3" s="25">
        <v>10</v>
      </c>
      <c r="AN3" s="25">
        <v>16</v>
      </c>
      <c r="AO3" s="25">
        <v>102</v>
      </c>
      <c r="AP3" s="25">
        <v>164</v>
      </c>
      <c r="AR3" s="24" t="s">
        <v>0</v>
      </c>
      <c r="AS3" s="25">
        <v>44</v>
      </c>
      <c r="AT3" s="25">
        <v>20</v>
      </c>
      <c r="AU3" s="25">
        <v>2</v>
      </c>
      <c r="AV3" s="25">
        <v>37</v>
      </c>
      <c r="AW3" s="25">
        <v>103</v>
      </c>
      <c r="AY3" s="24" t="s">
        <v>0</v>
      </c>
      <c r="AZ3" s="25">
        <v>1111</v>
      </c>
      <c r="BA3" s="25">
        <v>151</v>
      </c>
      <c r="BB3" s="25">
        <v>24</v>
      </c>
      <c r="BC3" s="25">
        <v>129</v>
      </c>
      <c r="BD3" s="25">
        <v>1415</v>
      </c>
      <c r="BF3" s="24" t="s">
        <v>0</v>
      </c>
      <c r="BG3" s="25">
        <v>49</v>
      </c>
      <c r="BH3" s="25">
        <v>8</v>
      </c>
      <c r="BI3" s="25">
        <v>4</v>
      </c>
      <c r="BJ3" s="25">
        <v>7</v>
      </c>
      <c r="BK3" s="25">
        <v>68</v>
      </c>
      <c r="BM3" s="24" t="s">
        <v>0</v>
      </c>
      <c r="BN3" s="25">
        <v>7</v>
      </c>
      <c r="BO3" s="25">
        <v>2</v>
      </c>
      <c r="BP3" s="25">
        <v>3</v>
      </c>
      <c r="BQ3" s="25">
        <v>0</v>
      </c>
      <c r="BR3" s="25">
        <v>12</v>
      </c>
      <c r="BT3" s="24" t="s">
        <v>0</v>
      </c>
      <c r="BU3" s="25">
        <v>119</v>
      </c>
      <c r="BV3" s="25">
        <v>517</v>
      </c>
      <c r="BW3" s="25">
        <v>29</v>
      </c>
      <c r="BX3" s="25">
        <v>379</v>
      </c>
      <c r="BY3" s="25">
        <v>1044</v>
      </c>
      <c r="CA3" s="24" t="s">
        <v>0</v>
      </c>
      <c r="CB3" s="25">
        <v>12</v>
      </c>
      <c r="CC3" s="25">
        <v>11</v>
      </c>
      <c r="CD3" s="25">
        <v>0</v>
      </c>
      <c r="CE3" s="25">
        <v>12</v>
      </c>
      <c r="CF3" s="25">
        <v>35</v>
      </c>
      <c r="CI3" s="24" t="s">
        <v>0</v>
      </c>
      <c r="CJ3" s="25">
        <v>155</v>
      </c>
      <c r="CK3" s="25">
        <v>766</v>
      </c>
      <c r="CL3" s="25">
        <v>29</v>
      </c>
      <c r="CM3" s="25">
        <v>277</v>
      </c>
      <c r="CN3" s="25">
        <v>1227</v>
      </c>
    </row>
    <row r="4" spans="1:92" s="24" customFormat="1" ht="25.5" customHeight="1" x14ac:dyDescent="0.35">
      <c r="A4" s="27"/>
      <c r="B4" s="24" t="s">
        <v>56</v>
      </c>
      <c r="C4" s="28">
        <v>17</v>
      </c>
      <c r="D4" s="28">
        <v>53</v>
      </c>
      <c r="E4" s="28">
        <v>3</v>
      </c>
      <c r="F4" s="28">
        <v>13</v>
      </c>
      <c r="G4" s="28">
        <v>86</v>
      </c>
      <c r="I4" s="24" t="s">
        <v>56</v>
      </c>
      <c r="J4" s="28">
        <v>32</v>
      </c>
      <c r="K4" s="28">
        <v>19</v>
      </c>
      <c r="L4" s="28">
        <v>1</v>
      </c>
      <c r="M4" s="28">
        <v>6</v>
      </c>
      <c r="N4" s="28">
        <v>58</v>
      </c>
      <c r="P4" s="24" t="s">
        <v>56</v>
      </c>
      <c r="Q4" s="28">
        <v>0</v>
      </c>
      <c r="R4" s="28">
        <v>2</v>
      </c>
      <c r="S4" s="28">
        <v>0</v>
      </c>
      <c r="T4" s="28">
        <v>0</v>
      </c>
      <c r="U4" s="28">
        <v>2</v>
      </c>
      <c r="W4" s="24" t="s">
        <v>56</v>
      </c>
      <c r="X4" s="28">
        <v>1</v>
      </c>
      <c r="Y4" s="28">
        <v>1</v>
      </c>
      <c r="Z4" s="28">
        <v>0</v>
      </c>
      <c r="AA4" s="28">
        <v>0</v>
      </c>
      <c r="AB4" s="28">
        <v>2</v>
      </c>
      <c r="AD4" s="24" t="s">
        <v>56</v>
      </c>
      <c r="AE4" s="28">
        <v>0</v>
      </c>
      <c r="AF4" s="28">
        <v>5</v>
      </c>
      <c r="AG4" s="28">
        <v>14</v>
      </c>
      <c r="AH4" s="28">
        <v>32</v>
      </c>
      <c r="AI4" s="28">
        <v>51</v>
      </c>
      <c r="AK4" s="24" t="s">
        <v>56</v>
      </c>
      <c r="AL4" s="28">
        <v>36</v>
      </c>
      <c r="AM4" s="28">
        <v>9</v>
      </c>
      <c r="AN4" s="28">
        <v>9</v>
      </c>
      <c r="AO4" s="28">
        <v>74</v>
      </c>
      <c r="AP4" s="28">
        <v>128</v>
      </c>
      <c r="AR4" s="24" t="s">
        <v>56</v>
      </c>
      <c r="AS4" s="28">
        <v>38</v>
      </c>
      <c r="AT4" s="28">
        <v>20</v>
      </c>
      <c r="AU4" s="28">
        <v>1</v>
      </c>
      <c r="AV4" s="28">
        <v>21</v>
      </c>
      <c r="AW4" s="28">
        <v>80</v>
      </c>
      <c r="AY4" s="24" t="s">
        <v>56</v>
      </c>
      <c r="AZ4" s="28">
        <v>513</v>
      </c>
      <c r="BA4" s="28">
        <v>135</v>
      </c>
      <c r="BB4" s="28">
        <v>11</v>
      </c>
      <c r="BC4" s="28">
        <v>92</v>
      </c>
      <c r="BD4" s="28">
        <v>751</v>
      </c>
      <c r="BF4" s="24" t="s">
        <v>56</v>
      </c>
      <c r="BG4" s="28">
        <v>43</v>
      </c>
      <c r="BH4" s="28">
        <v>8</v>
      </c>
      <c r="BI4" s="28">
        <v>4</v>
      </c>
      <c r="BJ4" s="28">
        <v>7</v>
      </c>
      <c r="BK4" s="28">
        <v>62</v>
      </c>
      <c r="BM4" s="24" t="s">
        <v>56</v>
      </c>
      <c r="BN4" s="28">
        <v>7</v>
      </c>
      <c r="BO4" s="28">
        <v>2</v>
      </c>
      <c r="BP4" s="28">
        <v>1</v>
      </c>
      <c r="BQ4" s="28">
        <v>0</v>
      </c>
      <c r="BR4" s="28">
        <v>10</v>
      </c>
      <c r="BT4" s="24" t="s">
        <v>56</v>
      </c>
      <c r="BU4" s="28">
        <v>98</v>
      </c>
      <c r="BV4" s="28">
        <v>514</v>
      </c>
      <c r="BW4" s="28">
        <v>28</v>
      </c>
      <c r="BX4" s="28">
        <v>286</v>
      </c>
      <c r="BY4" s="28">
        <v>926</v>
      </c>
      <c r="CA4" s="24" t="s">
        <v>56</v>
      </c>
      <c r="CB4" s="28">
        <v>7</v>
      </c>
      <c r="CC4" s="28">
        <v>11</v>
      </c>
      <c r="CD4" s="28">
        <v>0</v>
      </c>
      <c r="CE4" s="28">
        <v>9</v>
      </c>
      <c r="CF4" s="28">
        <v>27</v>
      </c>
      <c r="CI4" s="24" t="s">
        <v>56</v>
      </c>
      <c r="CJ4" s="28">
        <v>100</v>
      </c>
      <c r="CK4" s="28">
        <v>748</v>
      </c>
      <c r="CL4" s="28">
        <v>27</v>
      </c>
      <c r="CM4" s="28">
        <v>152</v>
      </c>
      <c r="CN4" s="28">
        <v>1027</v>
      </c>
    </row>
    <row r="5" spans="1:92" s="30" customFormat="1" ht="12.75" customHeight="1" x14ac:dyDescent="0.35">
      <c r="A5" s="29">
        <v>51</v>
      </c>
      <c r="B5" s="30" t="s">
        <v>9</v>
      </c>
      <c r="C5" s="44">
        <v>1</v>
      </c>
      <c r="D5" s="44">
        <v>2</v>
      </c>
      <c r="E5" s="44">
        <v>0</v>
      </c>
      <c r="F5" s="44">
        <v>1</v>
      </c>
      <c r="G5" s="28">
        <v>4</v>
      </c>
      <c r="I5" s="30" t="s">
        <v>9</v>
      </c>
      <c r="J5" s="44">
        <v>2</v>
      </c>
      <c r="K5" s="44">
        <v>0</v>
      </c>
      <c r="L5" s="44">
        <v>0</v>
      </c>
      <c r="M5" s="44">
        <v>0</v>
      </c>
      <c r="N5" s="28">
        <v>2</v>
      </c>
      <c r="P5" s="30" t="s">
        <v>9</v>
      </c>
      <c r="Q5" s="44">
        <v>0</v>
      </c>
      <c r="R5" s="44">
        <v>0</v>
      </c>
      <c r="S5" s="44">
        <v>0</v>
      </c>
      <c r="T5" s="44">
        <v>0</v>
      </c>
      <c r="U5" s="28">
        <v>0</v>
      </c>
      <c r="W5" s="30" t="s">
        <v>9</v>
      </c>
      <c r="X5" s="44">
        <v>0</v>
      </c>
      <c r="Y5" s="44">
        <v>0</v>
      </c>
      <c r="Z5" s="44">
        <v>0</v>
      </c>
      <c r="AA5" s="44">
        <v>0</v>
      </c>
      <c r="AB5" s="28">
        <v>0</v>
      </c>
      <c r="AD5" s="30" t="s">
        <v>9</v>
      </c>
      <c r="AE5" s="44">
        <v>0</v>
      </c>
      <c r="AF5" s="44">
        <v>0</v>
      </c>
      <c r="AG5" s="44">
        <v>0</v>
      </c>
      <c r="AH5" s="44">
        <v>0</v>
      </c>
      <c r="AI5" s="28">
        <v>0</v>
      </c>
      <c r="AK5" s="30" t="s">
        <v>9</v>
      </c>
      <c r="AL5" s="44">
        <v>0</v>
      </c>
      <c r="AM5" s="44">
        <v>0</v>
      </c>
      <c r="AN5" s="44">
        <v>0</v>
      </c>
      <c r="AO5" s="44">
        <v>0</v>
      </c>
      <c r="AP5" s="28">
        <v>0</v>
      </c>
      <c r="AR5" s="30" t="s">
        <v>9</v>
      </c>
      <c r="AS5" s="44">
        <v>0</v>
      </c>
      <c r="AT5" s="44">
        <v>0</v>
      </c>
      <c r="AU5" s="44">
        <v>0</v>
      </c>
      <c r="AV5" s="44">
        <v>0</v>
      </c>
      <c r="AW5" s="28">
        <v>0</v>
      </c>
      <c r="AY5" s="30" t="s">
        <v>9</v>
      </c>
      <c r="AZ5" s="44">
        <v>17</v>
      </c>
      <c r="BA5" s="44">
        <v>4</v>
      </c>
      <c r="BB5" s="44">
        <v>2</v>
      </c>
      <c r="BC5" s="44">
        <v>1</v>
      </c>
      <c r="BD5" s="28">
        <v>24</v>
      </c>
      <c r="BF5" s="30" t="s">
        <v>9</v>
      </c>
      <c r="BG5" s="44">
        <v>3</v>
      </c>
      <c r="BH5" s="44">
        <v>0</v>
      </c>
      <c r="BI5" s="44">
        <v>0</v>
      </c>
      <c r="BJ5" s="44">
        <v>0</v>
      </c>
      <c r="BK5" s="28">
        <v>3</v>
      </c>
      <c r="BM5" s="30" t="s">
        <v>9</v>
      </c>
      <c r="BN5" s="44">
        <v>2</v>
      </c>
      <c r="BO5" s="44">
        <v>0</v>
      </c>
      <c r="BP5" s="44">
        <v>0</v>
      </c>
      <c r="BQ5" s="44"/>
      <c r="BR5" s="28">
        <v>2</v>
      </c>
      <c r="BT5" s="30" t="s">
        <v>9</v>
      </c>
      <c r="BU5" s="44">
        <v>0</v>
      </c>
      <c r="BV5" s="44">
        <v>3</v>
      </c>
      <c r="BW5" s="44">
        <v>0</v>
      </c>
      <c r="BX5" s="44">
        <v>7</v>
      </c>
      <c r="BY5" s="28">
        <v>10</v>
      </c>
      <c r="CA5" s="30" t="s">
        <v>9</v>
      </c>
      <c r="CB5" s="44">
        <v>0</v>
      </c>
      <c r="CC5" s="44">
        <v>0</v>
      </c>
      <c r="CD5" s="44">
        <v>0</v>
      </c>
      <c r="CE5" s="44">
        <v>0</v>
      </c>
      <c r="CF5" s="28">
        <v>0</v>
      </c>
      <c r="CI5" s="30" t="s">
        <v>9</v>
      </c>
      <c r="CJ5" s="44">
        <v>6</v>
      </c>
      <c r="CK5" s="44">
        <v>3</v>
      </c>
      <c r="CL5" s="44">
        <v>0</v>
      </c>
      <c r="CM5" s="44">
        <v>10</v>
      </c>
      <c r="CN5" s="28">
        <v>19</v>
      </c>
    </row>
    <row r="6" spans="1:92" s="30" customFormat="1" ht="12.75" customHeight="1" x14ac:dyDescent="0.35">
      <c r="A6" s="29">
        <v>52</v>
      </c>
      <c r="B6" s="30" t="s">
        <v>10</v>
      </c>
      <c r="C6" s="44">
        <v>2</v>
      </c>
      <c r="D6" s="44">
        <v>0</v>
      </c>
      <c r="E6" s="44">
        <v>0</v>
      </c>
      <c r="F6" s="44">
        <v>0</v>
      </c>
      <c r="G6" s="28">
        <v>2</v>
      </c>
      <c r="I6" s="30" t="s">
        <v>10</v>
      </c>
      <c r="J6" s="44">
        <v>0</v>
      </c>
      <c r="K6" s="44">
        <v>3</v>
      </c>
      <c r="L6" s="44">
        <v>0</v>
      </c>
      <c r="M6" s="44">
        <v>0</v>
      </c>
      <c r="N6" s="28">
        <v>3</v>
      </c>
      <c r="P6" s="30" t="s">
        <v>10</v>
      </c>
      <c r="Q6" s="44">
        <v>0</v>
      </c>
      <c r="R6" s="44">
        <v>0</v>
      </c>
      <c r="S6" s="44">
        <v>0</v>
      </c>
      <c r="T6" s="44">
        <v>0</v>
      </c>
      <c r="U6" s="28">
        <v>0</v>
      </c>
      <c r="W6" s="30" t="s">
        <v>10</v>
      </c>
      <c r="X6" s="44">
        <v>0</v>
      </c>
      <c r="Y6" s="44">
        <v>0</v>
      </c>
      <c r="Z6" s="44">
        <v>0</v>
      </c>
      <c r="AA6" s="44">
        <v>0</v>
      </c>
      <c r="AB6" s="28">
        <v>0</v>
      </c>
      <c r="AD6" s="30" t="s">
        <v>10</v>
      </c>
      <c r="AE6" s="44">
        <v>0</v>
      </c>
      <c r="AF6" s="44">
        <v>0</v>
      </c>
      <c r="AG6" s="44">
        <v>0</v>
      </c>
      <c r="AH6" s="44">
        <v>0</v>
      </c>
      <c r="AI6" s="28">
        <v>0</v>
      </c>
      <c r="AK6" s="30" t="s">
        <v>10</v>
      </c>
      <c r="AL6" s="44">
        <v>0</v>
      </c>
      <c r="AM6" s="44">
        <v>0</v>
      </c>
      <c r="AN6" s="44">
        <v>0</v>
      </c>
      <c r="AO6" s="44">
        <v>0</v>
      </c>
      <c r="AP6" s="28">
        <v>0</v>
      </c>
      <c r="AR6" s="30" t="s">
        <v>10</v>
      </c>
      <c r="AS6" s="44">
        <v>0</v>
      </c>
      <c r="AT6" s="44">
        <v>0</v>
      </c>
      <c r="AU6" s="44">
        <v>0</v>
      </c>
      <c r="AV6" s="44">
        <v>5</v>
      </c>
      <c r="AW6" s="28">
        <v>5</v>
      </c>
      <c r="AY6" s="30" t="s">
        <v>10</v>
      </c>
      <c r="AZ6" s="44">
        <v>10</v>
      </c>
      <c r="BA6" s="44">
        <v>7</v>
      </c>
      <c r="BB6" s="44">
        <v>2</v>
      </c>
      <c r="BC6" s="44">
        <v>1</v>
      </c>
      <c r="BD6" s="28">
        <v>20</v>
      </c>
      <c r="BF6" s="30" t="s">
        <v>10</v>
      </c>
      <c r="BG6" s="44">
        <v>2</v>
      </c>
      <c r="BH6" s="44">
        <v>0</v>
      </c>
      <c r="BI6" s="44">
        <v>1</v>
      </c>
      <c r="BJ6" s="44">
        <v>0</v>
      </c>
      <c r="BK6" s="28">
        <v>3</v>
      </c>
      <c r="BM6" s="30" t="s">
        <v>10</v>
      </c>
      <c r="BN6" s="44">
        <v>0</v>
      </c>
      <c r="BO6" s="44">
        <v>0</v>
      </c>
      <c r="BP6" s="44">
        <v>0</v>
      </c>
      <c r="BQ6" s="44"/>
      <c r="BR6" s="28">
        <v>0</v>
      </c>
      <c r="BT6" s="30" t="s">
        <v>10</v>
      </c>
      <c r="BU6" s="44">
        <v>6</v>
      </c>
      <c r="BV6" s="44">
        <v>1</v>
      </c>
      <c r="BW6" s="44">
        <v>0</v>
      </c>
      <c r="BX6" s="44">
        <v>8</v>
      </c>
      <c r="BY6" s="28">
        <v>15</v>
      </c>
      <c r="CA6" s="30" t="s">
        <v>10</v>
      </c>
      <c r="CB6" s="44">
        <v>0</v>
      </c>
      <c r="CC6" s="44">
        <v>0</v>
      </c>
      <c r="CD6" s="44">
        <v>0</v>
      </c>
      <c r="CE6" s="44">
        <v>0</v>
      </c>
      <c r="CF6" s="28">
        <v>0</v>
      </c>
      <c r="CI6" s="30" t="s">
        <v>10</v>
      </c>
      <c r="CJ6" s="44">
        <v>1</v>
      </c>
      <c r="CK6" s="44">
        <v>12</v>
      </c>
      <c r="CL6" s="44">
        <v>0</v>
      </c>
      <c r="CM6" s="44">
        <v>0</v>
      </c>
      <c r="CN6" s="28">
        <v>13</v>
      </c>
    </row>
    <row r="7" spans="1:92" s="30" customFormat="1" ht="12.75" customHeight="1" x14ac:dyDescent="0.35">
      <c r="A7" s="29">
        <v>86</v>
      </c>
      <c r="B7" s="30" t="s">
        <v>11</v>
      </c>
      <c r="C7" s="44">
        <v>0</v>
      </c>
      <c r="D7" s="44">
        <v>0</v>
      </c>
      <c r="E7" s="44">
        <v>0</v>
      </c>
      <c r="F7" s="44">
        <v>0</v>
      </c>
      <c r="G7" s="28">
        <v>0</v>
      </c>
      <c r="I7" s="30" t="s">
        <v>11</v>
      </c>
      <c r="J7" s="44">
        <v>2</v>
      </c>
      <c r="K7" s="44">
        <v>0</v>
      </c>
      <c r="L7" s="44">
        <v>0</v>
      </c>
      <c r="M7" s="44">
        <v>0</v>
      </c>
      <c r="N7" s="28">
        <v>2</v>
      </c>
      <c r="P7" s="30" t="s">
        <v>11</v>
      </c>
      <c r="Q7" s="44">
        <v>0</v>
      </c>
      <c r="R7" s="44">
        <v>0</v>
      </c>
      <c r="S7" s="44">
        <v>0</v>
      </c>
      <c r="T7" s="44">
        <v>0</v>
      </c>
      <c r="U7" s="28">
        <v>0</v>
      </c>
      <c r="W7" s="30" t="s">
        <v>11</v>
      </c>
      <c r="X7" s="44">
        <v>0</v>
      </c>
      <c r="Y7" s="44">
        <v>0</v>
      </c>
      <c r="Z7" s="44">
        <v>0</v>
      </c>
      <c r="AA7" s="44">
        <v>0</v>
      </c>
      <c r="AB7" s="28">
        <v>0</v>
      </c>
      <c r="AD7" s="30" t="s">
        <v>11</v>
      </c>
      <c r="AE7" s="44">
        <v>0</v>
      </c>
      <c r="AF7" s="44">
        <v>0</v>
      </c>
      <c r="AG7" s="44">
        <v>0</v>
      </c>
      <c r="AH7" s="44">
        <v>2</v>
      </c>
      <c r="AI7" s="28">
        <v>2</v>
      </c>
      <c r="AK7" s="30" t="s">
        <v>11</v>
      </c>
      <c r="AL7" s="44">
        <v>0</v>
      </c>
      <c r="AM7" s="44">
        <v>6</v>
      </c>
      <c r="AN7" s="44">
        <v>0</v>
      </c>
      <c r="AO7" s="44">
        <v>0</v>
      </c>
      <c r="AP7" s="28">
        <v>6</v>
      </c>
      <c r="AR7" s="30" t="s">
        <v>11</v>
      </c>
      <c r="AS7" s="44">
        <v>0</v>
      </c>
      <c r="AT7" s="44">
        <v>0</v>
      </c>
      <c r="AU7" s="44">
        <v>0</v>
      </c>
      <c r="AV7" s="44">
        <v>0</v>
      </c>
      <c r="AW7" s="28">
        <v>0</v>
      </c>
      <c r="AY7" s="30" t="s">
        <v>11</v>
      </c>
      <c r="AZ7" s="44">
        <v>16</v>
      </c>
      <c r="BA7" s="44">
        <v>1</v>
      </c>
      <c r="BB7" s="44">
        <v>1</v>
      </c>
      <c r="BC7" s="44">
        <v>2</v>
      </c>
      <c r="BD7" s="28">
        <v>20</v>
      </c>
      <c r="BF7" s="30" t="s">
        <v>11</v>
      </c>
      <c r="BG7" s="44">
        <v>1</v>
      </c>
      <c r="BH7" s="44">
        <v>0</v>
      </c>
      <c r="BI7" s="44">
        <v>0</v>
      </c>
      <c r="BJ7" s="44">
        <v>0</v>
      </c>
      <c r="BK7" s="28">
        <v>1</v>
      </c>
      <c r="BM7" s="30" t="s">
        <v>11</v>
      </c>
      <c r="BN7" s="44">
        <v>0</v>
      </c>
      <c r="BO7" s="44">
        <v>0</v>
      </c>
      <c r="BP7" s="44">
        <v>0</v>
      </c>
      <c r="BQ7" s="44"/>
      <c r="BR7" s="28">
        <v>0</v>
      </c>
      <c r="BT7" s="30" t="s">
        <v>11</v>
      </c>
      <c r="BU7" s="44">
        <v>4</v>
      </c>
      <c r="BV7" s="44">
        <v>13</v>
      </c>
      <c r="BW7" s="44">
        <v>5</v>
      </c>
      <c r="BX7" s="44">
        <v>18</v>
      </c>
      <c r="BY7" s="28">
        <v>40</v>
      </c>
      <c r="CA7" s="30" t="s">
        <v>11</v>
      </c>
      <c r="CB7" s="44">
        <v>0</v>
      </c>
      <c r="CC7" s="44">
        <v>0</v>
      </c>
      <c r="CD7" s="44">
        <v>0</v>
      </c>
      <c r="CE7" s="44">
        <v>1</v>
      </c>
      <c r="CF7" s="28">
        <v>1</v>
      </c>
      <c r="CI7" s="30" t="s">
        <v>11</v>
      </c>
      <c r="CJ7" s="44">
        <v>0</v>
      </c>
      <c r="CK7" s="44">
        <v>0</v>
      </c>
      <c r="CL7" s="44">
        <v>0</v>
      </c>
      <c r="CM7" s="44">
        <v>3</v>
      </c>
      <c r="CN7" s="28">
        <v>3</v>
      </c>
    </row>
    <row r="8" spans="1:92" s="30" customFormat="1" ht="14" x14ac:dyDescent="0.35">
      <c r="A8" s="29">
        <v>53</v>
      </c>
      <c r="B8" s="30" t="s">
        <v>12</v>
      </c>
      <c r="C8" s="44">
        <v>1</v>
      </c>
      <c r="D8" s="44">
        <v>1</v>
      </c>
      <c r="E8" s="44">
        <v>0</v>
      </c>
      <c r="F8" s="44">
        <v>0</v>
      </c>
      <c r="G8" s="28">
        <v>2</v>
      </c>
      <c r="I8" s="30" t="s">
        <v>12</v>
      </c>
      <c r="J8" s="44">
        <v>0</v>
      </c>
      <c r="K8" s="44">
        <v>0</v>
      </c>
      <c r="L8" s="44">
        <v>0</v>
      </c>
      <c r="M8" s="44">
        <v>0</v>
      </c>
      <c r="N8" s="28">
        <v>0</v>
      </c>
      <c r="P8" s="30" t="s">
        <v>12</v>
      </c>
      <c r="Q8" s="44">
        <v>0</v>
      </c>
      <c r="R8" s="44">
        <v>0</v>
      </c>
      <c r="S8" s="44">
        <v>0</v>
      </c>
      <c r="T8" s="44">
        <v>0</v>
      </c>
      <c r="U8" s="28">
        <v>0</v>
      </c>
      <c r="W8" s="30" t="s">
        <v>12</v>
      </c>
      <c r="X8" s="44">
        <v>0</v>
      </c>
      <c r="Y8" s="44">
        <v>0</v>
      </c>
      <c r="Z8" s="44">
        <v>0</v>
      </c>
      <c r="AA8" s="44">
        <v>0</v>
      </c>
      <c r="AB8" s="28">
        <v>0</v>
      </c>
      <c r="AD8" s="30" t="s">
        <v>12</v>
      </c>
      <c r="AE8" s="44">
        <v>0</v>
      </c>
      <c r="AF8" s="44">
        <v>0</v>
      </c>
      <c r="AG8" s="44">
        <v>0</v>
      </c>
      <c r="AH8" s="44">
        <v>5</v>
      </c>
      <c r="AI8" s="28">
        <v>5</v>
      </c>
      <c r="AK8" s="30" t="s">
        <v>12</v>
      </c>
      <c r="AL8" s="44">
        <v>0</v>
      </c>
      <c r="AM8" s="44">
        <v>0</v>
      </c>
      <c r="AN8" s="44">
        <v>0</v>
      </c>
      <c r="AO8" s="44">
        <v>0</v>
      </c>
      <c r="AP8" s="28">
        <v>0</v>
      </c>
      <c r="AR8" s="30" t="s">
        <v>12</v>
      </c>
      <c r="AS8" s="44">
        <v>4</v>
      </c>
      <c r="AT8" s="44">
        <v>0</v>
      </c>
      <c r="AU8" s="44">
        <v>0</v>
      </c>
      <c r="AV8" s="44">
        <v>0</v>
      </c>
      <c r="AW8" s="28">
        <v>4</v>
      </c>
      <c r="AY8" s="30" t="s">
        <v>12</v>
      </c>
      <c r="AZ8" s="44">
        <v>19</v>
      </c>
      <c r="BA8" s="44">
        <v>5</v>
      </c>
      <c r="BB8" s="44">
        <v>1</v>
      </c>
      <c r="BC8" s="44">
        <v>7</v>
      </c>
      <c r="BD8" s="28">
        <v>32</v>
      </c>
      <c r="BF8" s="30" t="s">
        <v>12</v>
      </c>
      <c r="BG8" s="44">
        <v>4</v>
      </c>
      <c r="BH8" s="44">
        <v>4</v>
      </c>
      <c r="BI8" s="44">
        <v>0</v>
      </c>
      <c r="BJ8" s="44">
        <v>0</v>
      </c>
      <c r="BK8" s="28">
        <v>8</v>
      </c>
      <c r="BM8" s="30" t="s">
        <v>12</v>
      </c>
      <c r="BN8" s="44">
        <v>1</v>
      </c>
      <c r="BO8" s="44">
        <v>0</v>
      </c>
      <c r="BP8" s="44">
        <v>0</v>
      </c>
      <c r="BQ8" s="44"/>
      <c r="BR8" s="28">
        <v>1</v>
      </c>
      <c r="BT8" s="30" t="s">
        <v>12</v>
      </c>
      <c r="BU8" s="44">
        <v>7</v>
      </c>
      <c r="BV8" s="44">
        <v>43</v>
      </c>
      <c r="BW8" s="44">
        <v>0</v>
      </c>
      <c r="BX8" s="44">
        <v>15</v>
      </c>
      <c r="BY8" s="28">
        <v>65</v>
      </c>
      <c r="CA8" s="30" t="s">
        <v>12</v>
      </c>
      <c r="CB8" s="44">
        <v>0</v>
      </c>
      <c r="CC8" s="44">
        <v>0</v>
      </c>
      <c r="CD8" s="44">
        <v>0</v>
      </c>
      <c r="CE8" s="44">
        <v>0</v>
      </c>
      <c r="CF8" s="28">
        <v>0</v>
      </c>
      <c r="CI8" s="30" t="s">
        <v>12</v>
      </c>
      <c r="CJ8" s="44">
        <v>0</v>
      </c>
      <c r="CK8" s="44">
        <v>1</v>
      </c>
      <c r="CL8" s="44">
        <v>14</v>
      </c>
      <c r="CM8" s="44">
        <v>0</v>
      </c>
      <c r="CN8" s="28">
        <v>15</v>
      </c>
    </row>
    <row r="9" spans="1:92" s="30" customFormat="1" ht="12.75" customHeight="1" x14ac:dyDescent="0.35">
      <c r="A9" s="29">
        <v>54</v>
      </c>
      <c r="B9" s="30" t="s">
        <v>13</v>
      </c>
      <c r="C9" s="44">
        <v>0</v>
      </c>
      <c r="D9" s="44">
        <v>1</v>
      </c>
      <c r="E9" s="44">
        <v>0</v>
      </c>
      <c r="F9" s="44">
        <v>0</v>
      </c>
      <c r="G9" s="28">
        <v>1</v>
      </c>
      <c r="I9" s="30" t="s">
        <v>13</v>
      </c>
      <c r="J9" s="44">
        <v>3</v>
      </c>
      <c r="K9" s="44">
        <v>0</v>
      </c>
      <c r="L9" s="44">
        <v>0</v>
      </c>
      <c r="M9" s="44">
        <v>0</v>
      </c>
      <c r="N9" s="28">
        <v>3</v>
      </c>
      <c r="P9" s="30" t="s">
        <v>13</v>
      </c>
      <c r="Q9" s="44">
        <v>0</v>
      </c>
      <c r="R9" s="44">
        <v>0</v>
      </c>
      <c r="S9" s="44">
        <v>0</v>
      </c>
      <c r="T9" s="44">
        <v>0</v>
      </c>
      <c r="U9" s="28">
        <v>0</v>
      </c>
      <c r="W9" s="30" t="s">
        <v>13</v>
      </c>
      <c r="X9" s="44">
        <v>0</v>
      </c>
      <c r="Y9" s="44">
        <v>0</v>
      </c>
      <c r="Z9" s="44">
        <v>0</v>
      </c>
      <c r="AA9" s="44">
        <v>0</v>
      </c>
      <c r="AB9" s="28">
        <v>0</v>
      </c>
      <c r="AD9" s="30" t="s">
        <v>13</v>
      </c>
      <c r="AE9" s="44">
        <v>0</v>
      </c>
      <c r="AF9" s="44">
        <v>0</v>
      </c>
      <c r="AG9" s="44">
        <v>0</v>
      </c>
      <c r="AH9" s="44">
        <v>0</v>
      </c>
      <c r="AI9" s="28">
        <v>0</v>
      </c>
      <c r="AK9" s="30" t="s">
        <v>13</v>
      </c>
      <c r="AL9" s="44">
        <v>0</v>
      </c>
      <c r="AM9" s="44">
        <v>0</v>
      </c>
      <c r="AN9" s="44">
        <v>0</v>
      </c>
      <c r="AO9" s="44">
        <v>0</v>
      </c>
      <c r="AP9" s="28">
        <v>0</v>
      </c>
      <c r="AR9" s="30" t="s">
        <v>13</v>
      </c>
      <c r="AS9" s="44">
        <v>0</v>
      </c>
      <c r="AT9" s="44">
        <v>0</v>
      </c>
      <c r="AU9" s="44">
        <v>0</v>
      </c>
      <c r="AV9" s="44">
        <v>0</v>
      </c>
      <c r="AW9" s="28">
        <v>0</v>
      </c>
      <c r="AY9" s="30" t="s">
        <v>13</v>
      </c>
      <c r="AZ9" s="44">
        <v>6</v>
      </c>
      <c r="BA9" s="44">
        <v>4</v>
      </c>
      <c r="BB9" s="44">
        <v>1</v>
      </c>
      <c r="BC9" s="44">
        <v>1</v>
      </c>
      <c r="BD9" s="28">
        <v>12</v>
      </c>
      <c r="BF9" s="30" t="s">
        <v>13</v>
      </c>
      <c r="BG9" s="44">
        <v>0</v>
      </c>
      <c r="BH9" s="44">
        <v>0</v>
      </c>
      <c r="BI9" s="44">
        <v>0</v>
      </c>
      <c r="BJ9" s="44">
        <v>0</v>
      </c>
      <c r="BK9" s="28">
        <v>0</v>
      </c>
      <c r="BM9" s="30" t="s">
        <v>13</v>
      </c>
      <c r="BN9" s="44">
        <v>0</v>
      </c>
      <c r="BO9" s="44">
        <v>0</v>
      </c>
      <c r="BP9" s="44">
        <v>0</v>
      </c>
      <c r="BQ9" s="44"/>
      <c r="BR9" s="28">
        <v>0</v>
      </c>
      <c r="BT9" s="30" t="s">
        <v>13</v>
      </c>
      <c r="BU9" s="44">
        <v>6</v>
      </c>
      <c r="BV9" s="44">
        <v>33</v>
      </c>
      <c r="BW9" s="44">
        <v>3</v>
      </c>
      <c r="BX9" s="44">
        <v>6</v>
      </c>
      <c r="BY9" s="28">
        <v>48</v>
      </c>
      <c r="CA9" s="30" t="s">
        <v>13</v>
      </c>
      <c r="CB9" s="44">
        <v>0</v>
      </c>
      <c r="CC9" s="44">
        <v>1</v>
      </c>
      <c r="CD9" s="44">
        <v>0</v>
      </c>
      <c r="CE9" s="44">
        <v>0</v>
      </c>
      <c r="CF9" s="28">
        <v>1</v>
      </c>
      <c r="CI9" s="30" t="s">
        <v>13</v>
      </c>
      <c r="CJ9" s="44">
        <v>0</v>
      </c>
      <c r="CK9" s="44">
        <v>0</v>
      </c>
      <c r="CL9" s="44">
        <v>0</v>
      </c>
      <c r="CM9" s="44">
        <v>1</v>
      </c>
      <c r="CN9" s="28">
        <v>1</v>
      </c>
    </row>
    <row r="10" spans="1:92" s="30" customFormat="1" ht="12.75" customHeight="1" x14ac:dyDescent="0.35">
      <c r="A10" s="29">
        <v>54</v>
      </c>
      <c r="B10" s="30" t="s">
        <v>14</v>
      </c>
      <c r="C10" s="44">
        <v>1</v>
      </c>
      <c r="D10" s="44">
        <v>2</v>
      </c>
      <c r="E10" s="44">
        <v>0</v>
      </c>
      <c r="F10" s="44">
        <v>1</v>
      </c>
      <c r="G10" s="28">
        <v>4</v>
      </c>
      <c r="I10" s="30" t="s">
        <v>14</v>
      </c>
      <c r="J10" s="44">
        <v>2</v>
      </c>
      <c r="K10" s="44">
        <v>0</v>
      </c>
      <c r="L10" s="44">
        <v>0</v>
      </c>
      <c r="M10" s="44">
        <v>0</v>
      </c>
      <c r="N10" s="28">
        <v>2</v>
      </c>
      <c r="P10" s="30" t="s">
        <v>14</v>
      </c>
      <c r="Q10" s="44">
        <v>0</v>
      </c>
      <c r="R10" s="44">
        <v>0</v>
      </c>
      <c r="S10" s="44">
        <v>0</v>
      </c>
      <c r="T10" s="44">
        <v>0</v>
      </c>
      <c r="U10" s="28">
        <v>0</v>
      </c>
      <c r="W10" s="30" t="s">
        <v>14</v>
      </c>
      <c r="X10" s="44">
        <v>0</v>
      </c>
      <c r="Y10" s="44">
        <v>0</v>
      </c>
      <c r="Z10" s="44">
        <v>0</v>
      </c>
      <c r="AA10" s="44">
        <v>0</v>
      </c>
      <c r="AB10" s="28">
        <v>0</v>
      </c>
      <c r="AD10" s="30" t="s">
        <v>14</v>
      </c>
      <c r="AE10" s="44">
        <v>0</v>
      </c>
      <c r="AF10" s="44">
        <v>0</v>
      </c>
      <c r="AG10" s="44">
        <v>0</v>
      </c>
      <c r="AH10" s="44">
        <v>0</v>
      </c>
      <c r="AI10" s="28">
        <v>0</v>
      </c>
      <c r="AK10" s="30" t="s">
        <v>14</v>
      </c>
      <c r="AL10" s="44">
        <v>0</v>
      </c>
      <c r="AM10" s="44">
        <v>0</v>
      </c>
      <c r="AN10" s="44">
        <v>0</v>
      </c>
      <c r="AO10" s="44">
        <v>0</v>
      </c>
      <c r="AP10" s="28">
        <v>0</v>
      </c>
      <c r="AR10" s="30" t="s">
        <v>14</v>
      </c>
      <c r="AS10" s="44">
        <v>0</v>
      </c>
      <c r="AT10" s="44">
        <v>0</v>
      </c>
      <c r="AU10" s="44">
        <v>0</v>
      </c>
      <c r="AV10" s="44">
        <v>0</v>
      </c>
      <c r="AW10" s="28">
        <v>0</v>
      </c>
      <c r="AY10" s="30" t="s">
        <v>14</v>
      </c>
      <c r="AZ10" s="44">
        <v>22</v>
      </c>
      <c r="BA10" s="44">
        <v>2</v>
      </c>
      <c r="BB10" s="44">
        <v>0</v>
      </c>
      <c r="BC10" s="44">
        <v>3</v>
      </c>
      <c r="BD10" s="28">
        <v>27</v>
      </c>
      <c r="BF10" s="30" t="s">
        <v>14</v>
      </c>
      <c r="BG10" s="44">
        <v>0</v>
      </c>
      <c r="BH10" s="44">
        <v>0</v>
      </c>
      <c r="BI10" s="44">
        <v>0</v>
      </c>
      <c r="BJ10" s="44">
        <v>0</v>
      </c>
      <c r="BK10" s="28">
        <v>0</v>
      </c>
      <c r="BM10" s="30" t="s">
        <v>14</v>
      </c>
      <c r="BN10" s="44">
        <v>1</v>
      </c>
      <c r="BO10" s="44">
        <v>0</v>
      </c>
      <c r="BP10" s="44">
        <v>0</v>
      </c>
      <c r="BQ10" s="44"/>
      <c r="BR10" s="28">
        <v>1</v>
      </c>
      <c r="BT10" s="30" t="s">
        <v>14</v>
      </c>
      <c r="BU10" s="44">
        <v>7</v>
      </c>
      <c r="BV10" s="44">
        <v>27</v>
      </c>
      <c r="BW10" s="44">
        <v>0</v>
      </c>
      <c r="BX10" s="44">
        <v>24</v>
      </c>
      <c r="BY10" s="28">
        <v>58</v>
      </c>
      <c r="CA10" s="30" t="s">
        <v>14</v>
      </c>
      <c r="CB10" s="44">
        <v>1</v>
      </c>
      <c r="CC10" s="44">
        <v>0</v>
      </c>
      <c r="CD10" s="44">
        <v>0</v>
      </c>
      <c r="CE10" s="44">
        <v>0</v>
      </c>
      <c r="CF10" s="28">
        <v>1</v>
      </c>
      <c r="CI10" s="30" t="s">
        <v>14</v>
      </c>
      <c r="CJ10" s="44">
        <v>0</v>
      </c>
      <c r="CK10" s="44">
        <v>0</v>
      </c>
      <c r="CL10" s="44">
        <v>0</v>
      </c>
      <c r="CM10" s="44">
        <v>1</v>
      </c>
      <c r="CN10" s="28">
        <v>1</v>
      </c>
    </row>
    <row r="11" spans="1:92" s="30" customFormat="1" ht="13.5" customHeight="1" x14ac:dyDescent="0.35">
      <c r="A11" s="29">
        <v>56</v>
      </c>
      <c r="B11" s="30" t="s">
        <v>15</v>
      </c>
      <c r="C11" s="44">
        <v>1</v>
      </c>
      <c r="D11" s="44">
        <v>0</v>
      </c>
      <c r="E11" s="44">
        <v>0</v>
      </c>
      <c r="F11" s="44">
        <v>1</v>
      </c>
      <c r="G11" s="28">
        <v>2</v>
      </c>
      <c r="I11" s="30" t="s">
        <v>15</v>
      </c>
      <c r="J11" s="44">
        <v>0</v>
      </c>
      <c r="K11" s="44">
        <v>0</v>
      </c>
      <c r="L11" s="44">
        <v>0</v>
      </c>
      <c r="M11" s="44">
        <v>1</v>
      </c>
      <c r="N11" s="28">
        <v>1</v>
      </c>
      <c r="P11" s="30" t="s">
        <v>15</v>
      </c>
      <c r="Q11" s="44">
        <v>0</v>
      </c>
      <c r="R11" s="44">
        <v>0</v>
      </c>
      <c r="S11" s="44">
        <v>0</v>
      </c>
      <c r="T11" s="44">
        <v>0</v>
      </c>
      <c r="U11" s="28">
        <v>0</v>
      </c>
      <c r="W11" s="30" t="s">
        <v>15</v>
      </c>
      <c r="X11" s="44">
        <v>0</v>
      </c>
      <c r="Y11" s="44">
        <v>0</v>
      </c>
      <c r="Z11" s="44">
        <v>0</v>
      </c>
      <c r="AA11" s="44">
        <v>0</v>
      </c>
      <c r="AB11" s="28">
        <v>0</v>
      </c>
      <c r="AD11" s="30" t="s">
        <v>15</v>
      </c>
      <c r="AE11" s="44">
        <v>0</v>
      </c>
      <c r="AF11" s="44">
        <v>0</v>
      </c>
      <c r="AG11" s="44">
        <v>0</v>
      </c>
      <c r="AH11" s="44">
        <v>0</v>
      </c>
      <c r="AI11" s="28">
        <v>0</v>
      </c>
      <c r="AK11" s="30" t="s">
        <v>15</v>
      </c>
      <c r="AL11" s="44">
        <v>0</v>
      </c>
      <c r="AM11" s="44">
        <v>0</v>
      </c>
      <c r="AN11" s="44">
        <v>0</v>
      </c>
      <c r="AO11" s="44">
        <v>2</v>
      </c>
      <c r="AP11" s="28">
        <v>2</v>
      </c>
      <c r="AR11" s="30" t="s">
        <v>15</v>
      </c>
      <c r="AS11" s="44">
        <v>0</v>
      </c>
      <c r="AT11" s="44">
        <v>0</v>
      </c>
      <c r="AU11" s="44">
        <v>0</v>
      </c>
      <c r="AV11" s="44">
        <v>3</v>
      </c>
      <c r="AW11" s="28">
        <v>3</v>
      </c>
      <c r="AY11" s="30" t="s">
        <v>15</v>
      </c>
      <c r="AZ11" s="44">
        <v>26</v>
      </c>
      <c r="BA11" s="44">
        <v>3</v>
      </c>
      <c r="BB11" s="44">
        <v>1</v>
      </c>
      <c r="BC11" s="44">
        <v>0</v>
      </c>
      <c r="BD11" s="28">
        <v>30</v>
      </c>
      <c r="BF11" s="30" t="s">
        <v>15</v>
      </c>
      <c r="BG11" s="44">
        <v>2</v>
      </c>
      <c r="BH11" s="44">
        <v>0</v>
      </c>
      <c r="BI11" s="44">
        <v>0</v>
      </c>
      <c r="BJ11" s="44">
        <v>0</v>
      </c>
      <c r="BK11" s="28">
        <v>2</v>
      </c>
      <c r="BM11" s="30" t="s">
        <v>15</v>
      </c>
      <c r="BN11" s="44">
        <v>0</v>
      </c>
      <c r="BO11" s="44">
        <v>0</v>
      </c>
      <c r="BP11" s="44">
        <v>0</v>
      </c>
      <c r="BQ11" s="44"/>
      <c r="BR11" s="28">
        <v>0</v>
      </c>
      <c r="BT11" s="30" t="s">
        <v>15</v>
      </c>
      <c r="BU11" s="44">
        <v>4</v>
      </c>
      <c r="BV11" s="44">
        <v>5</v>
      </c>
      <c r="BW11" s="44">
        <v>0</v>
      </c>
      <c r="BX11" s="44">
        <v>10</v>
      </c>
      <c r="BY11" s="28">
        <v>19</v>
      </c>
      <c r="CA11" s="30" t="s">
        <v>15</v>
      </c>
      <c r="CB11" s="44">
        <v>1</v>
      </c>
      <c r="CC11" s="44">
        <v>0</v>
      </c>
      <c r="CD11" s="44">
        <v>0</v>
      </c>
      <c r="CE11" s="44">
        <v>0</v>
      </c>
      <c r="CF11" s="28">
        <v>1</v>
      </c>
      <c r="CI11" s="30" t="s">
        <v>15</v>
      </c>
      <c r="CJ11" s="44">
        <v>0</v>
      </c>
      <c r="CK11" s="44">
        <v>0</v>
      </c>
      <c r="CL11" s="44">
        <v>0</v>
      </c>
      <c r="CM11" s="44">
        <v>0</v>
      </c>
      <c r="CN11" s="28">
        <v>0</v>
      </c>
    </row>
    <row r="12" spans="1:92" s="30" customFormat="1" ht="13.5" customHeight="1" x14ac:dyDescent="0.35">
      <c r="A12" s="29">
        <v>57</v>
      </c>
      <c r="B12" s="30" t="s">
        <v>16</v>
      </c>
      <c r="C12" s="44">
        <v>0</v>
      </c>
      <c r="D12" s="44">
        <v>2</v>
      </c>
      <c r="E12" s="44">
        <v>1</v>
      </c>
      <c r="F12" s="44">
        <v>0</v>
      </c>
      <c r="G12" s="28">
        <v>3</v>
      </c>
      <c r="I12" s="30" t="s">
        <v>16</v>
      </c>
      <c r="J12" s="44">
        <v>1</v>
      </c>
      <c r="K12" s="44">
        <v>0</v>
      </c>
      <c r="L12" s="44">
        <v>0</v>
      </c>
      <c r="M12" s="44">
        <v>0</v>
      </c>
      <c r="N12" s="28">
        <v>1</v>
      </c>
      <c r="P12" s="30" t="s">
        <v>16</v>
      </c>
      <c r="Q12" s="44">
        <v>0</v>
      </c>
      <c r="R12" s="44">
        <v>0</v>
      </c>
      <c r="S12" s="44">
        <v>0</v>
      </c>
      <c r="T12" s="44">
        <v>0</v>
      </c>
      <c r="U12" s="28">
        <v>0</v>
      </c>
      <c r="W12" s="30" t="s">
        <v>16</v>
      </c>
      <c r="X12" s="44">
        <v>0</v>
      </c>
      <c r="Y12" s="44">
        <v>0</v>
      </c>
      <c r="Z12" s="44">
        <v>0</v>
      </c>
      <c r="AA12" s="44">
        <v>0</v>
      </c>
      <c r="AB12" s="28">
        <v>0</v>
      </c>
      <c r="AD12" s="30" t="s">
        <v>16</v>
      </c>
      <c r="AE12" s="44">
        <v>0</v>
      </c>
      <c r="AF12" s="44">
        <v>0</v>
      </c>
      <c r="AG12" s="44">
        <v>0</v>
      </c>
      <c r="AH12" s="44">
        <v>6</v>
      </c>
      <c r="AI12" s="28">
        <v>6</v>
      </c>
      <c r="AK12" s="30" t="s">
        <v>16</v>
      </c>
      <c r="AL12" s="44">
        <v>0</v>
      </c>
      <c r="AM12" s="44">
        <v>0</v>
      </c>
      <c r="AN12" s="44">
        <v>0</v>
      </c>
      <c r="AO12" s="44">
        <v>0</v>
      </c>
      <c r="AP12" s="28">
        <v>0</v>
      </c>
      <c r="AR12" s="30" t="s">
        <v>16</v>
      </c>
      <c r="AS12" s="44">
        <v>0</v>
      </c>
      <c r="AT12" s="44">
        <v>0</v>
      </c>
      <c r="AU12" s="44">
        <v>0</v>
      </c>
      <c r="AV12" s="44">
        <v>0</v>
      </c>
      <c r="AW12" s="28">
        <v>0</v>
      </c>
      <c r="AY12" s="30" t="s">
        <v>16</v>
      </c>
      <c r="AZ12" s="44">
        <v>9</v>
      </c>
      <c r="BA12" s="44">
        <v>11</v>
      </c>
      <c r="BB12" s="44">
        <v>0</v>
      </c>
      <c r="BC12" s="44">
        <v>2</v>
      </c>
      <c r="BD12" s="28">
        <v>22</v>
      </c>
      <c r="BF12" s="30" t="s">
        <v>16</v>
      </c>
      <c r="BG12" s="44">
        <v>0</v>
      </c>
      <c r="BH12" s="44">
        <v>0</v>
      </c>
      <c r="BI12" s="44">
        <v>0</v>
      </c>
      <c r="BJ12" s="44">
        <v>0</v>
      </c>
      <c r="BK12" s="28">
        <v>0</v>
      </c>
      <c r="BM12" s="30" t="s">
        <v>16</v>
      </c>
      <c r="BN12" s="44">
        <v>0</v>
      </c>
      <c r="BO12" s="44">
        <v>0</v>
      </c>
      <c r="BP12" s="44">
        <v>0</v>
      </c>
      <c r="BQ12" s="44"/>
      <c r="BR12" s="28">
        <v>0</v>
      </c>
      <c r="BT12" s="30" t="s">
        <v>16</v>
      </c>
      <c r="BU12" s="44">
        <v>0</v>
      </c>
      <c r="BV12" s="44">
        <v>24</v>
      </c>
      <c r="BW12" s="44">
        <v>2</v>
      </c>
      <c r="BX12" s="44">
        <v>11</v>
      </c>
      <c r="BY12" s="28">
        <v>37</v>
      </c>
      <c r="CA12" s="30" t="s">
        <v>16</v>
      </c>
      <c r="CB12" s="44">
        <v>0</v>
      </c>
      <c r="CC12" s="44">
        <v>2</v>
      </c>
      <c r="CD12" s="44">
        <v>0</v>
      </c>
      <c r="CE12" s="44">
        <v>0</v>
      </c>
      <c r="CF12" s="28">
        <v>2</v>
      </c>
      <c r="CI12" s="30" t="s">
        <v>16</v>
      </c>
      <c r="CJ12" s="44">
        <v>0</v>
      </c>
      <c r="CK12" s="44">
        <v>2</v>
      </c>
      <c r="CL12" s="44">
        <v>0</v>
      </c>
      <c r="CM12" s="44">
        <v>0</v>
      </c>
      <c r="CN12" s="28">
        <v>2</v>
      </c>
    </row>
    <row r="13" spans="1:92" s="30" customFormat="1" ht="12.75" customHeight="1" x14ac:dyDescent="0.35">
      <c r="A13" s="29">
        <v>59</v>
      </c>
      <c r="B13" s="30" t="s">
        <v>17</v>
      </c>
      <c r="C13" s="44">
        <v>0</v>
      </c>
      <c r="D13" s="44">
        <v>1</v>
      </c>
      <c r="E13" s="44">
        <v>0</v>
      </c>
      <c r="F13" s="44">
        <v>0</v>
      </c>
      <c r="G13" s="28">
        <v>1</v>
      </c>
      <c r="I13" s="30" t="s">
        <v>17</v>
      </c>
      <c r="J13" s="44">
        <v>0</v>
      </c>
      <c r="K13" s="44">
        <v>1</v>
      </c>
      <c r="L13" s="44">
        <v>0</v>
      </c>
      <c r="M13" s="44">
        <v>0</v>
      </c>
      <c r="N13" s="28">
        <v>1</v>
      </c>
      <c r="P13" s="30" t="s">
        <v>17</v>
      </c>
      <c r="Q13" s="44">
        <v>0</v>
      </c>
      <c r="R13" s="44">
        <v>1</v>
      </c>
      <c r="S13" s="44">
        <v>0</v>
      </c>
      <c r="T13" s="44">
        <v>0</v>
      </c>
      <c r="U13" s="28">
        <v>1</v>
      </c>
      <c r="W13" s="30" t="s">
        <v>17</v>
      </c>
      <c r="X13" s="44">
        <v>0</v>
      </c>
      <c r="Y13" s="44">
        <v>1</v>
      </c>
      <c r="Z13" s="44">
        <v>0</v>
      </c>
      <c r="AA13" s="44">
        <v>0</v>
      </c>
      <c r="AB13" s="28">
        <v>1</v>
      </c>
      <c r="AD13" s="30" t="s">
        <v>17</v>
      </c>
      <c r="AE13" s="44">
        <v>0</v>
      </c>
      <c r="AF13" s="44">
        <v>1</v>
      </c>
      <c r="AG13" s="44">
        <v>0</v>
      </c>
      <c r="AH13" s="44">
        <v>0</v>
      </c>
      <c r="AI13" s="28">
        <v>1</v>
      </c>
      <c r="AK13" s="30" t="s">
        <v>17</v>
      </c>
      <c r="AL13" s="44">
        <v>2</v>
      </c>
      <c r="AM13" s="44">
        <v>3</v>
      </c>
      <c r="AN13" s="44">
        <v>0</v>
      </c>
      <c r="AO13" s="44">
        <v>3</v>
      </c>
      <c r="AP13" s="28">
        <v>8</v>
      </c>
      <c r="AR13" s="30" t="s">
        <v>17</v>
      </c>
      <c r="AS13" s="44">
        <v>0</v>
      </c>
      <c r="AT13" s="44">
        <v>0</v>
      </c>
      <c r="AU13" s="44">
        <v>0</v>
      </c>
      <c r="AV13" s="44">
        <v>0</v>
      </c>
      <c r="AW13" s="28">
        <v>0</v>
      </c>
      <c r="AY13" s="30" t="s">
        <v>17</v>
      </c>
      <c r="AZ13" s="44">
        <v>3</v>
      </c>
      <c r="BA13" s="44">
        <v>2</v>
      </c>
      <c r="BB13" s="44">
        <v>0</v>
      </c>
      <c r="BC13" s="44">
        <v>0</v>
      </c>
      <c r="BD13" s="28">
        <v>5</v>
      </c>
      <c r="BF13" s="30" t="s">
        <v>17</v>
      </c>
      <c r="BG13" s="44">
        <v>0</v>
      </c>
      <c r="BH13" s="44">
        <v>0</v>
      </c>
      <c r="BI13" s="44">
        <v>0</v>
      </c>
      <c r="BJ13" s="44">
        <v>0</v>
      </c>
      <c r="BK13" s="28">
        <v>0</v>
      </c>
      <c r="BM13" s="30" t="s">
        <v>17</v>
      </c>
      <c r="BN13" s="44">
        <v>0</v>
      </c>
      <c r="BO13" s="44">
        <v>0</v>
      </c>
      <c r="BP13" s="44">
        <v>0</v>
      </c>
      <c r="BQ13" s="44"/>
      <c r="BR13" s="28">
        <v>0</v>
      </c>
      <c r="BT13" s="30" t="s">
        <v>17</v>
      </c>
      <c r="BU13" s="44">
        <v>0</v>
      </c>
      <c r="BV13" s="44">
        <v>15</v>
      </c>
      <c r="BW13" s="44">
        <v>0</v>
      </c>
      <c r="BX13" s="44">
        <v>0</v>
      </c>
      <c r="BY13" s="28">
        <v>15</v>
      </c>
      <c r="CA13" s="30" t="s">
        <v>17</v>
      </c>
      <c r="CB13" s="44">
        <v>0</v>
      </c>
      <c r="CC13" s="44">
        <v>1</v>
      </c>
      <c r="CD13" s="44">
        <v>0</v>
      </c>
      <c r="CE13" s="44">
        <v>0</v>
      </c>
      <c r="CF13" s="28">
        <v>1</v>
      </c>
      <c r="CI13" s="30" t="s">
        <v>17</v>
      </c>
      <c r="CJ13" s="44">
        <v>1</v>
      </c>
      <c r="CK13" s="44">
        <v>25</v>
      </c>
      <c r="CL13" s="44">
        <v>0</v>
      </c>
      <c r="CM13" s="44">
        <v>2</v>
      </c>
      <c r="CN13" s="28">
        <v>28</v>
      </c>
    </row>
    <row r="14" spans="1:92" s="30" customFormat="1" ht="12.75" customHeight="1" x14ac:dyDescent="0.35">
      <c r="A14" s="29">
        <v>60</v>
      </c>
      <c r="B14" s="30" t="s">
        <v>18</v>
      </c>
      <c r="C14" s="44">
        <v>0</v>
      </c>
      <c r="D14" s="44">
        <v>4</v>
      </c>
      <c r="E14" s="44">
        <v>1</v>
      </c>
      <c r="F14" s="44">
        <v>0</v>
      </c>
      <c r="G14" s="28">
        <v>5</v>
      </c>
      <c r="I14" s="30" t="s">
        <v>18</v>
      </c>
      <c r="J14" s="44">
        <v>1</v>
      </c>
      <c r="K14" s="44">
        <v>0</v>
      </c>
      <c r="L14" s="44">
        <v>0</v>
      </c>
      <c r="M14" s="44">
        <v>0</v>
      </c>
      <c r="N14" s="28">
        <v>1</v>
      </c>
      <c r="P14" s="30" t="s">
        <v>18</v>
      </c>
      <c r="Q14" s="44">
        <v>0</v>
      </c>
      <c r="R14" s="44">
        <v>0</v>
      </c>
      <c r="S14" s="44">
        <v>0</v>
      </c>
      <c r="T14" s="44">
        <v>0</v>
      </c>
      <c r="U14" s="28">
        <v>0</v>
      </c>
      <c r="W14" s="30" t="s">
        <v>18</v>
      </c>
      <c r="X14" s="44">
        <v>0</v>
      </c>
      <c r="Y14" s="44">
        <v>0</v>
      </c>
      <c r="Z14" s="44">
        <v>0</v>
      </c>
      <c r="AA14" s="44">
        <v>0</v>
      </c>
      <c r="AB14" s="28">
        <v>0</v>
      </c>
      <c r="AD14" s="30" t="s">
        <v>18</v>
      </c>
      <c r="AE14" s="44">
        <v>0</v>
      </c>
      <c r="AF14" s="44">
        <v>0</v>
      </c>
      <c r="AG14" s="44">
        <v>0</v>
      </c>
      <c r="AH14" s="44">
        <v>0</v>
      </c>
      <c r="AI14" s="28">
        <v>0</v>
      </c>
      <c r="AK14" s="30" t="s">
        <v>18</v>
      </c>
      <c r="AL14" s="44">
        <v>0</v>
      </c>
      <c r="AM14" s="44">
        <v>0</v>
      </c>
      <c r="AN14" s="44">
        <v>0</v>
      </c>
      <c r="AO14" s="44">
        <v>0</v>
      </c>
      <c r="AP14" s="28">
        <v>0</v>
      </c>
      <c r="AR14" s="30" t="s">
        <v>18</v>
      </c>
      <c r="AS14" s="44">
        <v>0</v>
      </c>
      <c r="AT14" s="44">
        <v>0</v>
      </c>
      <c r="AU14" s="44">
        <v>0</v>
      </c>
      <c r="AV14" s="44">
        <v>0</v>
      </c>
      <c r="AW14" s="28">
        <v>0</v>
      </c>
      <c r="AY14" s="30" t="s">
        <v>18</v>
      </c>
      <c r="AZ14" s="44">
        <v>14</v>
      </c>
      <c r="BA14" s="44">
        <v>4</v>
      </c>
      <c r="BB14" s="44">
        <v>0</v>
      </c>
      <c r="BC14" s="44">
        <v>3</v>
      </c>
      <c r="BD14" s="28">
        <v>21</v>
      </c>
      <c r="BF14" s="30" t="s">
        <v>18</v>
      </c>
      <c r="BG14" s="44">
        <v>2</v>
      </c>
      <c r="BH14" s="44">
        <v>0</v>
      </c>
      <c r="BI14" s="44">
        <v>0</v>
      </c>
      <c r="BJ14" s="44">
        <v>0</v>
      </c>
      <c r="BK14" s="28">
        <v>2</v>
      </c>
      <c r="BM14" s="30" t="s">
        <v>18</v>
      </c>
      <c r="BN14" s="44">
        <v>0</v>
      </c>
      <c r="BO14" s="44">
        <v>0</v>
      </c>
      <c r="BP14" s="44">
        <v>0</v>
      </c>
      <c r="BQ14" s="44"/>
      <c r="BR14" s="28">
        <v>0</v>
      </c>
      <c r="BT14" s="30" t="s">
        <v>18</v>
      </c>
      <c r="BU14" s="44">
        <v>3</v>
      </c>
      <c r="BV14" s="44">
        <v>25</v>
      </c>
      <c r="BW14" s="44">
        <v>0</v>
      </c>
      <c r="BX14" s="44">
        <v>9</v>
      </c>
      <c r="BY14" s="28">
        <v>37</v>
      </c>
      <c r="CA14" s="30" t="s">
        <v>18</v>
      </c>
      <c r="CB14" s="44">
        <v>0</v>
      </c>
      <c r="CC14" s="44">
        <v>1</v>
      </c>
      <c r="CD14" s="44">
        <v>0</v>
      </c>
      <c r="CE14" s="44">
        <v>1</v>
      </c>
      <c r="CF14" s="28">
        <v>2</v>
      </c>
      <c r="CI14" s="30" t="s">
        <v>18</v>
      </c>
      <c r="CJ14" s="44">
        <v>0</v>
      </c>
      <c r="CK14" s="44">
        <v>0</v>
      </c>
      <c r="CL14" s="44">
        <v>0</v>
      </c>
      <c r="CM14" s="44">
        <v>1</v>
      </c>
      <c r="CN14" s="28">
        <v>1</v>
      </c>
    </row>
    <row r="15" spans="1:92" s="30" customFormat="1" ht="12.75" customHeight="1" x14ac:dyDescent="0.35">
      <c r="A15" s="29">
        <v>61</v>
      </c>
      <c r="B15" s="31" t="s">
        <v>57</v>
      </c>
      <c r="C15" s="44">
        <v>0</v>
      </c>
      <c r="D15" s="44">
        <v>2</v>
      </c>
      <c r="E15" s="44">
        <v>0</v>
      </c>
      <c r="F15" s="44">
        <v>1</v>
      </c>
      <c r="G15" s="28">
        <v>3</v>
      </c>
      <c r="I15" s="31" t="s">
        <v>57</v>
      </c>
      <c r="J15" s="44">
        <v>2</v>
      </c>
      <c r="K15" s="44">
        <v>1</v>
      </c>
      <c r="L15" s="44">
        <v>0</v>
      </c>
      <c r="M15" s="44">
        <v>0</v>
      </c>
      <c r="N15" s="28">
        <v>3</v>
      </c>
      <c r="P15" s="31" t="s">
        <v>57</v>
      </c>
      <c r="Q15" s="44">
        <v>0</v>
      </c>
      <c r="R15" s="44">
        <v>0</v>
      </c>
      <c r="S15" s="44">
        <v>0</v>
      </c>
      <c r="T15" s="44">
        <v>0</v>
      </c>
      <c r="U15" s="28">
        <v>0</v>
      </c>
      <c r="W15" s="31" t="s">
        <v>57</v>
      </c>
      <c r="X15" s="44">
        <v>0</v>
      </c>
      <c r="Y15" s="44">
        <v>0</v>
      </c>
      <c r="Z15" s="44">
        <v>0</v>
      </c>
      <c r="AA15" s="44">
        <v>0</v>
      </c>
      <c r="AB15" s="28">
        <v>0</v>
      </c>
      <c r="AD15" s="31" t="s">
        <v>57</v>
      </c>
      <c r="AE15" s="44">
        <v>0</v>
      </c>
      <c r="AF15" s="44">
        <v>0</v>
      </c>
      <c r="AG15" s="44">
        <v>0</v>
      </c>
      <c r="AH15" s="44">
        <v>1</v>
      </c>
      <c r="AI15" s="28">
        <v>1</v>
      </c>
      <c r="AK15" s="31" t="s">
        <v>57</v>
      </c>
      <c r="AL15" s="44">
        <v>7</v>
      </c>
      <c r="AM15" s="44">
        <v>0</v>
      </c>
      <c r="AN15" s="44">
        <v>1</v>
      </c>
      <c r="AO15" s="44">
        <v>2</v>
      </c>
      <c r="AP15" s="28">
        <v>10</v>
      </c>
      <c r="AR15" s="31" t="s">
        <v>57</v>
      </c>
      <c r="AS15" s="44">
        <v>0</v>
      </c>
      <c r="AT15" s="44">
        <v>6</v>
      </c>
      <c r="AU15" s="44">
        <v>0</v>
      </c>
      <c r="AV15" s="44">
        <v>0</v>
      </c>
      <c r="AW15" s="28">
        <v>6</v>
      </c>
      <c r="AY15" s="31" t="s">
        <v>57</v>
      </c>
      <c r="AZ15" s="44">
        <v>19</v>
      </c>
      <c r="BA15" s="44">
        <v>15</v>
      </c>
      <c r="BB15" s="44">
        <v>0</v>
      </c>
      <c r="BC15" s="44">
        <v>6</v>
      </c>
      <c r="BD15" s="28">
        <v>40</v>
      </c>
      <c r="BF15" s="31" t="s">
        <v>57</v>
      </c>
      <c r="BG15" s="44">
        <v>0</v>
      </c>
      <c r="BH15" s="44">
        <v>0</v>
      </c>
      <c r="BI15" s="44">
        <v>0</v>
      </c>
      <c r="BJ15" s="44">
        <v>0</v>
      </c>
      <c r="BK15" s="28">
        <v>0</v>
      </c>
      <c r="BM15" s="31" t="s">
        <v>57</v>
      </c>
      <c r="BN15" s="44">
        <v>0</v>
      </c>
      <c r="BO15" s="44">
        <v>0</v>
      </c>
      <c r="BP15" s="44">
        <v>0</v>
      </c>
      <c r="BQ15" s="44"/>
      <c r="BR15" s="28">
        <v>0</v>
      </c>
      <c r="BT15" s="31" t="s">
        <v>57</v>
      </c>
      <c r="BU15" s="44">
        <v>0</v>
      </c>
      <c r="BV15" s="44">
        <v>8</v>
      </c>
      <c r="BW15" s="44">
        <v>2</v>
      </c>
      <c r="BX15" s="44">
        <v>9</v>
      </c>
      <c r="BY15" s="28">
        <v>19</v>
      </c>
      <c r="CA15" s="31" t="s">
        <v>57</v>
      </c>
      <c r="CB15" s="44">
        <v>0</v>
      </c>
      <c r="CC15" s="44">
        <v>0</v>
      </c>
      <c r="CD15" s="44">
        <v>0</v>
      </c>
      <c r="CE15" s="44">
        <v>2</v>
      </c>
      <c r="CF15" s="28">
        <v>2</v>
      </c>
      <c r="CI15" s="31" t="s">
        <v>57</v>
      </c>
      <c r="CJ15" s="44">
        <v>6</v>
      </c>
      <c r="CK15" s="44">
        <v>96</v>
      </c>
      <c r="CL15" s="44">
        <v>2</v>
      </c>
      <c r="CM15" s="44">
        <v>7</v>
      </c>
      <c r="CN15" s="28">
        <v>111</v>
      </c>
    </row>
    <row r="16" spans="1:92" s="30" customFormat="1" ht="12.75" customHeight="1" x14ac:dyDescent="0.35">
      <c r="A16" s="29">
        <v>62</v>
      </c>
      <c r="B16" s="30" t="s">
        <v>19</v>
      </c>
      <c r="C16" s="44">
        <v>0</v>
      </c>
      <c r="D16" s="44">
        <v>2</v>
      </c>
      <c r="E16" s="44">
        <v>0</v>
      </c>
      <c r="F16" s="44">
        <v>0</v>
      </c>
      <c r="G16" s="28">
        <v>2</v>
      </c>
      <c r="I16" s="30" t="s">
        <v>19</v>
      </c>
      <c r="J16" s="44">
        <v>2</v>
      </c>
      <c r="K16" s="44">
        <v>2</v>
      </c>
      <c r="L16" s="44">
        <v>0</v>
      </c>
      <c r="M16" s="44">
        <v>1</v>
      </c>
      <c r="N16" s="28">
        <v>5</v>
      </c>
      <c r="P16" s="30" t="s">
        <v>19</v>
      </c>
      <c r="Q16" s="44">
        <v>0</v>
      </c>
      <c r="R16" s="44">
        <v>1</v>
      </c>
      <c r="S16" s="44">
        <v>0</v>
      </c>
      <c r="T16" s="44">
        <v>0</v>
      </c>
      <c r="U16" s="28">
        <v>1</v>
      </c>
      <c r="W16" s="30" t="s">
        <v>19</v>
      </c>
      <c r="X16" s="44">
        <v>0</v>
      </c>
      <c r="Y16" s="44">
        <v>0</v>
      </c>
      <c r="Z16" s="44">
        <v>0</v>
      </c>
      <c r="AA16" s="44">
        <v>0</v>
      </c>
      <c r="AB16" s="28">
        <v>0</v>
      </c>
      <c r="AD16" s="30" t="s">
        <v>19</v>
      </c>
      <c r="AE16" s="44">
        <v>0</v>
      </c>
      <c r="AF16" s="44">
        <v>0</v>
      </c>
      <c r="AG16" s="44">
        <v>0</v>
      </c>
      <c r="AH16" s="44">
        <v>0</v>
      </c>
      <c r="AI16" s="28">
        <v>0</v>
      </c>
      <c r="AK16" s="30" t="s">
        <v>19</v>
      </c>
      <c r="AL16" s="44">
        <v>0</v>
      </c>
      <c r="AM16" s="44">
        <v>0</v>
      </c>
      <c r="AN16" s="44">
        <v>7</v>
      </c>
      <c r="AO16" s="44">
        <v>1</v>
      </c>
      <c r="AP16" s="28">
        <v>8</v>
      </c>
      <c r="AR16" s="30" t="s">
        <v>19</v>
      </c>
      <c r="AS16" s="44">
        <v>0</v>
      </c>
      <c r="AT16" s="44">
        <v>0</v>
      </c>
      <c r="AU16" s="44">
        <v>0</v>
      </c>
      <c r="AV16" s="44">
        <v>0</v>
      </c>
      <c r="AW16" s="28">
        <v>0</v>
      </c>
      <c r="AY16" s="30" t="s">
        <v>19</v>
      </c>
      <c r="AZ16" s="44">
        <v>8</v>
      </c>
      <c r="BA16" s="44">
        <v>7</v>
      </c>
      <c r="BB16" s="44">
        <v>0</v>
      </c>
      <c r="BC16" s="44">
        <v>0</v>
      </c>
      <c r="BD16" s="28">
        <v>15</v>
      </c>
      <c r="BF16" s="30" t="s">
        <v>19</v>
      </c>
      <c r="BG16" s="44">
        <v>2</v>
      </c>
      <c r="BH16" s="44">
        <v>0</v>
      </c>
      <c r="BI16" s="44">
        <v>0</v>
      </c>
      <c r="BJ16" s="44">
        <v>0</v>
      </c>
      <c r="BK16" s="28">
        <v>2</v>
      </c>
      <c r="BM16" s="30" t="s">
        <v>19</v>
      </c>
      <c r="BN16" s="44">
        <v>0</v>
      </c>
      <c r="BO16" s="44">
        <v>0</v>
      </c>
      <c r="BP16" s="44">
        <v>0</v>
      </c>
      <c r="BQ16" s="44"/>
      <c r="BR16" s="28">
        <v>0</v>
      </c>
      <c r="BT16" s="30" t="s">
        <v>19</v>
      </c>
      <c r="BU16" s="44">
        <v>0</v>
      </c>
      <c r="BV16" s="44">
        <v>3</v>
      </c>
      <c r="BW16" s="44">
        <v>0</v>
      </c>
      <c r="BX16" s="44">
        <v>4</v>
      </c>
      <c r="BY16" s="28">
        <v>7</v>
      </c>
      <c r="CA16" s="30" t="s">
        <v>19</v>
      </c>
      <c r="CB16" s="44">
        <v>0</v>
      </c>
      <c r="CC16" s="44">
        <v>1</v>
      </c>
      <c r="CD16" s="44">
        <v>0</v>
      </c>
      <c r="CE16" s="44">
        <v>0</v>
      </c>
      <c r="CF16" s="28">
        <v>1</v>
      </c>
      <c r="CI16" s="30" t="s">
        <v>19</v>
      </c>
      <c r="CJ16" s="44">
        <v>5</v>
      </c>
      <c r="CK16" s="44">
        <v>25</v>
      </c>
      <c r="CL16" s="44">
        <v>1</v>
      </c>
      <c r="CM16" s="44">
        <v>15</v>
      </c>
      <c r="CN16" s="28">
        <v>46</v>
      </c>
    </row>
    <row r="17" spans="1:92" s="30" customFormat="1" ht="12.75" customHeight="1" x14ac:dyDescent="0.35">
      <c r="A17" s="29">
        <v>58</v>
      </c>
      <c r="B17" s="30" t="s">
        <v>20</v>
      </c>
      <c r="C17" s="44">
        <v>0</v>
      </c>
      <c r="D17" s="44">
        <v>0</v>
      </c>
      <c r="E17" s="44">
        <v>0</v>
      </c>
      <c r="F17" s="44">
        <v>2</v>
      </c>
      <c r="G17" s="28">
        <v>2</v>
      </c>
      <c r="I17" s="30" t="s">
        <v>20</v>
      </c>
      <c r="J17" s="44">
        <v>2</v>
      </c>
      <c r="K17" s="44">
        <v>0</v>
      </c>
      <c r="L17" s="44">
        <v>0</v>
      </c>
      <c r="M17" s="44">
        <v>0</v>
      </c>
      <c r="N17" s="28">
        <v>2</v>
      </c>
      <c r="P17" s="30" t="s">
        <v>20</v>
      </c>
      <c r="Q17" s="44">
        <v>0</v>
      </c>
      <c r="R17" s="44">
        <v>0</v>
      </c>
      <c r="S17" s="44">
        <v>0</v>
      </c>
      <c r="T17" s="44">
        <v>0</v>
      </c>
      <c r="U17" s="28">
        <v>0</v>
      </c>
      <c r="W17" s="30" t="s">
        <v>20</v>
      </c>
      <c r="X17" s="44">
        <v>0</v>
      </c>
      <c r="Y17" s="44">
        <v>0</v>
      </c>
      <c r="Z17" s="44">
        <v>0</v>
      </c>
      <c r="AA17" s="44">
        <v>0</v>
      </c>
      <c r="AB17" s="28">
        <v>0</v>
      </c>
      <c r="AD17" s="30" t="s">
        <v>20</v>
      </c>
      <c r="AE17" s="44">
        <v>0</v>
      </c>
      <c r="AF17" s="44">
        <v>0</v>
      </c>
      <c r="AG17" s="44">
        <v>0</v>
      </c>
      <c r="AH17" s="44">
        <v>0</v>
      </c>
      <c r="AI17" s="28">
        <v>0</v>
      </c>
      <c r="AK17" s="30" t="s">
        <v>20</v>
      </c>
      <c r="AL17" s="44">
        <v>0</v>
      </c>
      <c r="AM17" s="44">
        <v>0</v>
      </c>
      <c r="AN17" s="44">
        <v>0</v>
      </c>
      <c r="AO17" s="44">
        <v>0</v>
      </c>
      <c r="AP17" s="28">
        <v>0</v>
      </c>
      <c r="AR17" s="30" t="s">
        <v>20</v>
      </c>
      <c r="AS17" s="44">
        <v>1</v>
      </c>
      <c r="AT17" s="44">
        <v>0</v>
      </c>
      <c r="AU17" s="44">
        <v>0</v>
      </c>
      <c r="AV17" s="44">
        <v>0</v>
      </c>
      <c r="AW17" s="28">
        <v>1</v>
      </c>
      <c r="AY17" s="30" t="s">
        <v>20</v>
      </c>
      <c r="AZ17" s="44">
        <v>16</v>
      </c>
      <c r="BA17" s="44">
        <v>2</v>
      </c>
      <c r="BB17" s="44">
        <v>1</v>
      </c>
      <c r="BC17" s="44">
        <v>0</v>
      </c>
      <c r="BD17" s="28">
        <v>19</v>
      </c>
      <c r="BF17" s="30" t="s">
        <v>20</v>
      </c>
      <c r="BG17" s="44">
        <v>3</v>
      </c>
      <c r="BH17" s="44">
        <v>0</v>
      </c>
      <c r="BI17" s="44">
        <v>0</v>
      </c>
      <c r="BJ17" s="44">
        <v>0</v>
      </c>
      <c r="BK17" s="28">
        <v>3</v>
      </c>
      <c r="BM17" s="30" t="s">
        <v>20</v>
      </c>
      <c r="BN17" s="44">
        <v>0</v>
      </c>
      <c r="BO17" s="44">
        <v>0</v>
      </c>
      <c r="BP17" s="44">
        <v>0</v>
      </c>
      <c r="BQ17" s="44"/>
      <c r="BR17" s="28">
        <v>0</v>
      </c>
      <c r="BT17" s="30" t="s">
        <v>20</v>
      </c>
      <c r="BU17" s="44">
        <v>0</v>
      </c>
      <c r="BV17" s="44">
        <v>5</v>
      </c>
      <c r="BW17" s="44">
        <v>0</v>
      </c>
      <c r="BX17" s="44">
        <v>2</v>
      </c>
      <c r="BY17" s="28">
        <v>7</v>
      </c>
      <c r="CA17" s="30" t="s">
        <v>20</v>
      </c>
      <c r="CB17" s="44">
        <v>0</v>
      </c>
      <c r="CC17" s="44">
        <v>0</v>
      </c>
      <c r="CD17" s="44">
        <v>0</v>
      </c>
      <c r="CE17" s="44">
        <v>0</v>
      </c>
      <c r="CF17" s="28">
        <v>0</v>
      </c>
      <c r="CI17" s="30" t="s">
        <v>20</v>
      </c>
      <c r="CJ17" s="44">
        <v>1</v>
      </c>
      <c r="CK17" s="44">
        <v>10</v>
      </c>
      <c r="CL17" s="44">
        <v>0</v>
      </c>
      <c r="CM17" s="44">
        <v>2</v>
      </c>
      <c r="CN17" s="28">
        <v>13</v>
      </c>
    </row>
    <row r="18" spans="1:92" s="30" customFormat="1" ht="12.75" customHeight="1" x14ac:dyDescent="0.35">
      <c r="A18" s="29">
        <v>63</v>
      </c>
      <c r="B18" s="30" t="s">
        <v>21</v>
      </c>
      <c r="C18" s="44">
        <v>1</v>
      </c>
      <c r="D18" s="44">
        <v>1</v>
      </c>
      <c r="E18" s="44">
        <v>0</v>
      </c>
      <c r="F18" s="44">
        <v>0</v>
      </c>
      <c r="G18" s="28">
        <v>2</v>
      </c>
      <c r="I18" s="30" t="s">
        <v>21</v>
      </c>
      <c r="J18" s="44">
        <v>2</v>
      </c>
      <c r="K18" s="44">
        <v>0</v>
      </c>
      <c r="L18" s="44">
        <v>0</v>
      </c>
      <c r="M18" s="44">
        <v>0</v>
      </c>
      <c r="N18" s="28">
        <v>2</v>
      </c>
      <c r="P18" s="30" t="s">
        <v>21</v>
      </c>
      <c r="Q18" s="44">
        <v>0</v>
      </c>
      <c r="R18" s="44">
        <v>0</v>
      </c>
      <c r="S18" s="44">
        <v>0</v>
      </c>
      <c r="T18" s="44">
        <v>0</v>
      </c>
      <c r="U18" s="28">
        <v>0</v>
      </c>
      <c r="W18" s="30" t="s">
        <v>21</v>
      </c>
      <c r="X18" s="44">
        <v>0</v>
      </c>
      <c r="Y18" s="44">
        <v>0</v>
      </c>
      <c r="Z18" s="44">
        <v>0</v>
      </c>
      <c r="AA18" s="44">
        <v>0</v>
      </c>
      <c r="AB18" s="28">
        <v>0</v>
      </c>
      <c r="AD18" s="30" t="s">
        <v>21</v>
      </c>
      <c r="AE18" s="44">
        <v>0</v>
      </c>
      <c r="AF18" s="44">
        <v>0</v>
      </c>
      <c r="AG18" s="44">
        <v>0</v>
      </c>
      <c r="AH18" s="44">
        <v>0</v>
      </c>
      <c r="AI18" s="28">
        <v>0</v>
      </c>
      <c r="AK18" s="30" t="s">
        <v>21</v>
      </c>
      <c r="AL18" s="44">
        <v>9</v>
      </c>
      <c r="AM18" s="44">
        <v>0</v>
      </c>
      <c r="AN18" s="44">
        <v>0</v>
      </c>
      <c r="AO18" s="44">
        <v>2</v>
      </c>
      <c r="AP18" s="28">
        <v>11</v>
      </c>
      <c r="AR18" s="30" t="s">
        <v>21</v>
      </c>
      <c r="AS18" s="44">
        <v>0</v>
      </c>
      <c r="AT18" s="44">
        <v>0</v>
      </c>
      <c r="AU18" s="44">
        <v>0</v>
      </c>
      <c r="AV18" s="44">
        <v>0</v>
      </c>
      <c r="AW18" s="28">
        <v>0</v>
      </c>
      <c r="AY18" s="30" t="s">
        <v>21</v>
      </c>
      <c r="AZ18" s="44">
        <v>8</v>
      </c>
      <c r="BA18" s="44">
        <v>0</v>
      </c>
      <c r="BB18" s="44">
        <v>0</v>
      </c>
      <c r="BC18" s="44">
        <v>1</v>
      </c>
      <c r="BD18" s="28">
        <v>9</v>
      </c>
      <c r="BF18" s="30" t="s">
        <v>21</v>
      </c>
      <c r="BG18" s="44">
        <v>3</v>
      </c>
      <c r="BH18" s="44">
        <v>0</v>
      </c>
      <c r="BI18" s="44">
        <v>0</v>
      </c>
      <c r="BJ18" s="44">
        <v>0</v>
      </c>
      <c r="BK18" s="28">
        <v>3</v>
      </c>
      <c r="BM18" s="30" t="s">
        <v>21</v>
      </c>
      <c r="BN18" s="44">
        <v>1</v>
      </c>
      <c r="BO18" s="44">
        <v>0</v>
      </c>
      <c r="BP18" s="44">
        <v>0</v>
      </c>
      <c r="BQ18" s="44"/>
      <c r="BR18" s="28">
        <v>1</v>
      </c>
      <c r="BT18" s="30" t="s">
        <v>21</v>
      </c>
      <c r="BU18" s="44">
        <v>2</v>
      </c>
      <c r="BV18" s="44">
        <v>14</v>
      </c>
      <c r="BW18" s="44">
        <v>3</v>
      </c>
      <c r="BX18" s="44">
        <v>7</v>
      </c>
      <c r="BY18" s="28">
        <v>26</v>
      </c>
      <c r="CA18" s="30" t="s">
        <v>21</v>
      </c>
      <c r="CB18" s="44">
        <v>0</v>
      </c>
      <c r="CC18" s="44">
        <v>1</v>
      </c>
      <c r="CD18" s="44">
        <v>0</v>
      </c>
      <c r="CE18" s="44">
        <v>0</v>
      </c>
      <c r="CF18" s="28">
        <v>1</v>
      </c>
      <c r="CI18" s="30" t="s">
        <v>21</v>
      </c>
      <c r="CJ18" s="44">
        <v>0</v>
      </c>
      <c r="CK18" s="44">
        <v>0</v>
      </c>
      <c r="CL18" s="44">
        <v>0</v>
      </c>
      <c r="CM18" s="44">
        <v>0</v>
      </c>
      <c r="CN18" s="28">
        <v>0</v>
      </c>
    </row>
    <row r="19" spans="1:92" s="30" customFormat="1" ht="12.75" customHeight="1" x14ac:dyDescent="0.35">
      <c r="A19" s="29">
        <v>64</v>
      </c>
      <c r="B19" s="30" t="s">
        <v>22</v>
      </c>
      <c r="C19" s="44">
        <v>2</v>
      </c>
      <c r="D19" s="44">
        <v>8</v>
      </c>
      <c r="E19" s="44">
        <v>1</v>
      </c>
      <c r="F19" s="44">
        <v>2</v>
      </c>
      <c r="G19" s="28">
        <v>13</v>
      </c>
      <c r="I19" s="30" t="s">
        <v>22</v>
      </c>
      <c r="J19" s="44">
        <v>2</v>
      </c>
      <c r="K19" s="44">
        <v>2</v>
      </c>
      <c r="L19" s="44">
        <v>0</v>
      </c>
      <c r="M19" s="44">
        <v>1</v>
      </c>
      <c r="N19" s="28">
        <v>5</v>
      </c>
      <c r="P19" s="30" t="s">
        <v>22</v>
      </c>
      <c r="Q19" s="44">
        <v>0</v>
      </c>
      <c r="R19" s="44">
        <v>0</v>
      </c>
      <c r="S19" s="44">
        <v>0</v>
      </c>
      <c r="T19" s="44">
        <v>0</v>
      </c>
      <c r="U19" s="28">
        <v>0</v>
      </c>
      <c r="W19" s="30" t="s">
        <v>22</v>
      </c>
      <c r="X19" s="44">
        <v>0</v>
      </c>
      <c r="Y19" s="44">
        <v>0</v>
      </c>
      <c r="Z19" s="44">
        <v>0</v>
      </c>
      <c r="AA19" s="44">
        <v>0</v>
      </c>
      <c r="AB19" s="28">
        <v>0</v>
      </c>
      <c r="AD19" s="30" t="s">
        <v>22</v>
      </c>
      <c r="AE19" s="44">
        <v>0</v>
      </c>
      <c r="AF19" s="44">
        <v>0</v>
      </c>
      <c r="AG19" s="44">
        <v>0</v>
      </c>
      <c r="AH19" s="44">
        <v>0</v>
      </c>
      <c r="AI19" s="28">
        <v>0</v>
      </c>
      <c r="AK19" s="30" t="s">
        <v>22</v>
      </c>
      <c r="AL19" s="44">
        <v>0</v>
      </c>
      <c r="AM19" s="44">
        <v>0</v>
      </c>
      <c r="AN19" s="44">
        <v>0</v>
      </c>
      <c r="AO19" s="44">
        <v>2</v>
      </c>
      <c r="AP19" s="28">
        <v>2</v>
      </c>
      <c r="AR19" s="30" t="s">
        <v>22</v>
      </c>
      <c r="AS19" s="44">
        <v>0</v>
      </c>
      <c r="AT19" s="44">
        <v>1</v>
      </c>
      <c r="AU19" s="44">
        <v>0</v>
      </c>
      <c r="AV19" s="44">
        <v>2</v>
      </c>
      <c r="AW19" s="28">
        <v>3</v>
      </c>
      <c r="AY19" s="30" t="s">
        <v>22</v>
      </c>
      <c r="AZ19" s="44">
        <v>24</v>
      </c>
      <c r="BA19" s="44">
        <v>3</v>
      </c>
      <c r="BB19" s="44">
        <v>0</v>
      </c>
      <c r="BC19" s="44">
        <v>4</v>
      </c>
      <c r="BD19" s="28">
        <v>31</v>
      </c>
      <c r="BF19" s="30" t="s">
        <v>22</v>
      </c>
      <c r="BG19" s="44">
        <v>4</v>
      </c>
      <c r="BH19" s="44">
        <v>1</v>
      </c>
      <c r="BI19" s="44">
        <v>0</v>
      </c>
      <c r="BJ19" s="44">
        <v>0</v>
      </c>
      <c r="BK19" s="28">
        <v>5</v>
      </c>
      <c r="BM19" s="30" t="s">
        <v>22</v>
      </c>
      <c r="BN19" s="44">
        <v>0</v>
      </c>
      <c r="BO19" s="44">
        <v>0</v>
      </c>
      <c r="BP19" s="44">
        <v>0</v>
      </c>
      <c r="BQ19" s="44"/>
      <c r="BR19" s="28">
        <v>0</v>
      </c>
      <c r="BT19" s="30" t="s">
        <v>22</v>
      </c>
      <c r="BU19" s="44">
        <v>10</v>
      </c>
      <c r="BV19" s="44">
        <v>46</v>
      </c>
      <c r="BW19" s="44">
        <v>0</v>
      </c>
      <c r="BX19" s="44">
        <v>30</v>
      </c>
      <c r="BY19" s="28">
        <v>86</v>
      </c>
      <c r="CA19" s="30" t="s">
        <v>22</v>
      </c>
      <c r="CB19" s="44">
        <v>0</v>
      </c>
      <c r="CC19" s="44">
        <v>0</v>
      </c>
      <c r="CD19" s="44">
        <v>0</v>
      </c>
      <c r="CE19" s="44">
        <v>0</v>
      </c>
      <c r="CF19" s="28">
        <v>0</v>
      </c>
      <c r="CI19" s="30" t="s">
        <v>22</v>
      </c>
      <c r="CJ19" s="44">
        <v>1</v>
      </c>
      <c r="CK19" s="44">
        <v>1</v>
      </c>
      <c r="CL19" s="44">
        <v>1</v>
      </c>
      <c r="CM19" s="44">
        <v>1</v>
      </c>
      <c r="CN19" s="28">
        <v>4</v>
      </c>
    </row>
    <row r="20" spans="1:92" s="30" customFormat="1" ht="12.75" customHeight="1" x14ac:dyDescent="0.35">
      <c r="A20" s="29">
        <v>65</v>
      </c>
      <c r="B20" s="30" t="s">
        <v>23</v>
      </c>
      <c r="C20" s="44">
        <v>0</v>
      </c>
      <c r="D20" s="44">
        <v>1</v>
      </c>
      <c r="E20" s="44">
        <v>0</v>
      </c>
      <c r="F20" s="44">
        <v>0</v>
      </c>
      <c r="G20" s="28">
        <v>1</v>
      </c>
      <c r="I20" s="30" t="s">
        <v>23</v>
      </c>
      <c r="J20" s="44">
        <v>1</v>
      </c>
      <c r="K20" s="44">
        <v>1</v>
      </c>
      <c r="L20" s="44">
        <v>0</v>
      </c>
      <c r="M20" s="44">
        <v>0</v>
      </c>
      <c r="N20" s="28">
        <v>2</v>
      </c>
      <c r="P20" s="30" t="s">
        <v>23</v>
      </c>
      <c r="Q20" s="44">
        <v>0</v>
      </c>
      <c r="R20" s="44">
        <v>0</v>
      </c>
      <c r="S20" s="44">
        <v>0</v>
      </c>
      <c r="T20" s="44">
        <v>0</v>
      </c>
      <c r="U20" s="28">
        <v>0</v>
      </c>
      <c r="W20" s="30" t="s">
        <v>23</v>
      </c>
      <c r="X20" s="44">
        <v>0</v>
      </c>
      <c r="Y20" s="44">
        <v>0</v>
      </c>
      <c r="Z20" s="44">
        <v>0</v>
      </c>
      <c r="AA20" s="44">
        <v>0</v>
      </c>
      <c r="AB20" s="28">
        <v>0</v>
      </c>
      <c r="AD20" s="30" t="s">
        <v>23</v>
      </c>
      <c r="AE20" s="44">
        <v>0</v>
      </c>
      <c r="AF20" s="44">
        <v>0</v>
      </c>
      <c r="AG20" s="44">
        <v>0</v>
      </c>
      <c r="AH20" s="44">
        <v>0</v>
      </c>
      <c r="AI20" s="28">
        <v>0</v>
      </c>
      <c r="AK20" s="30" t="s">
        <v>23</v>
      </c>
      <c r="AL20" s="44">
        <v>0</v>
      </c>
      <c r="AM20" s="44">
        <v>0</v>
      </c>
      <c r="AN20" s="44">
        <v>0</v>
      </c>
      <c r="AO20" s="44">
        <v>0</v>
      </c>
      <c r="AP20" s="28">
        <v>0</v>
      </c>
      <c r="AR20" s="30" t="s">
        <v>23</v>
      </c>
      <c r="AS20" s="44">
        <v>0</v>
      </c>
      <c r="AT20" s="44">
        <v>0</v>
      </c>
      <c r="AU20" s="44">
        <v>0</v>
      </c>
      <c r="AV20" s="44">
        <v>1</v>
      </c>
      <c r="AW20" s="28">
        <v>1</v>
      </c>
      <c r="AY20" s="30" t="s">
        <v>23</v>
      </c>
      <c r="AZ20" s="44">
        <v>11</v>
      </c>
      <c r="BA20" s="44">
        <v>2</v>
      </c>
      <c r="BB20" s="44">
        <v>0</v>
      </c>
      <c r="BC20" s="44">
        <v>1</v>
      </c>
      <c r="BD20" s="28">
        <v>14</v>
      </c>
      <c r="BF20" s="30" t="s">
        <v>23</v>
      </c>
      <c r="BG20" s="44">
        <v>0</v>
      </c>
      <c r="BH20" s="44">
        <v>0</v>
      </c>
      <c r="BI20" s="44">
        <v>0</v>
      </c>
      <c r="BJ20" s="44">
        <v>0</v>
      </c>
      <c r="BK20" s="28">
        <v>0</v>
      </c>
      <c r="BM20" s="30" t="s">
        <v>23</v>
      </c>
      <c r="BN20" s="44">
        <v>0</v>
      </c>
      <c r="BO20" s="44">
        <v>1</v>
      </c>
      <c r="BP20" s="44">
        <v>0</v>
      </c>
      <c r="BQ20" s="44"/>
      <c r="BR20" s="28">
        <v>1</v>
      </c>
      <c r="BT20" s="30" t="s">
        <v>23</v>
      </c>
      <c r="BU20" s="44">
        <v>2</v>
      </c>
      <c r="BV20" s="44">
        <v>0</v>
      </c>
      <c r="BW20" s="44">
        <v>1</v>
      </c>
      <c r="BX20" s="44">
        <v>6</v>
      </c>
      <c r="BY20" s="28">
        <v>9</v>
      </c>
      <c r="CA20" s="30" t="s">
        <v>23</v>
      </c>
      <c r="CB20" s="44">
        <v>0</v>
      </c>
      <c r="CC20" s="44">
        <v>0</v>
      </c>
      <c r="CD20" s="44">
        <v>0</v>
      </c>
      <c r="CE20" s="44">
        <v>0</v>
      </c>
      <c r="CF20" s="28">
        <v>0</v>
      </c>
      <c r="CI20" s="30" t="s">
        <v>23</v>
      </c>
      <c r="CJ20" s="44">
        <v>1</v>
      </c>
      <c r="CK20" s="44">
        <v>30</v>
      </c>
      <c r="CL20" s="44">
        <v>2</v>
      </c>
      <c r="CM20" s="44">
        <v>0</v>
      </c>
      <c r="CN20" s="28">
        <v>33</v>
      </c>
    </row>
    <row r="21" spans="1:92" s="30" customFormat="1" ht="12.75" customHeight="1" x14ac:dyDescent="0.35">
      <c r="A21" s="29">
        <v>67</v>
      </c>
      <c r="B21" s="30" t="s">
        <v>26</v>
      </c>
      <c r="C21" s="44">
        <v>0</v>
      </c>
      <c r="D21" s="44">
        <v>2</v>
      </c>
      <c r="E21" s="44">
        <v>0</v>
      </c>
      <c r="F21" s="44">
        <v>1</v>
      </c>
      <c r="G21" s="28">
        <v>3</v>
      </c>
      <c r="I21" s="30" t="s">
        <v>26</v>
      </c>
      <c r="J21" s="44">
        <v>0</v>
      </c>
      <c r="K21" s="44">
        <v>0</v>
      </c>
      <c r="L21" s="44">
        <v>0</v>
      </c>
      <c r="M21" s="44">
        <v>0</v>
      </c>
      <c r="N21" s="28">
        <v>0</v>
      </c>
      <c r="P21" s="30" t="s">
        <v>26</v>
      </c>
      <c r="Q21" s="44">
        <v>0</v>
      </c>
      <c r="R21" s="44">
        <v>0</v>
      </c>
      <c r="S21" s="44">
        <v>0</v>
      </c>
      <c r="T21" s="44">
        <v>0</v>
      </c>
      <c r="U21" s="28">
        <v>0</v>
      </c>
      <c r="W21" s="30" t="s">
        <v>26</v>
      </c>
      <c r="X21" s="44">
        <v>0</v>
      </c>
      <c r="Y21" s="44">
        <v>0</v>
      </c>
      <c r="Z21" s="44">
        <v>0</v>
      </c>
      <c r="AA21" s="44">
        <v>0</v>
      </c>
      <c r="AB21" s="28">
        <v>0</v>
      </c>
      <c r="AD21" s="30" t="s">
        <v>26</v>
      </c>
      <c r="AE21" s="44">
        <v>0</v>
      </c>
      <c r="AF21" s="44">
        <v>0</v>
      </c>
      <c r="AG21" s="44">
        <v>0</v>
      </c>
      <c r="AH21" s="44">
        <v>0</v>
      </c>
      <c r="AI21" s="28">
        <v>0</v>
      </c>
      <c r="AK21" s="30" t="s">
        <v>26</v>
      </c>
      <c r="AL21" s="44">
        <v>0</v>
      </c>
      <c r="AM21" s="44">
        <v>0</v>
      </c>
      <c r="AN21" s="44">
        <v>0</v>
      </c>
      <c r="AO21" s="44">
        <v>22</v>
      </c>
      <c r="AP21" s="28">
        <v>22</v>
      </c>
      <c r="AR21" s="30" t="s">
        <v>26</v>
      </c>
      <c r="AS21" s="44">
        <v>7</v>
      </c>
      <c r="AT21" s="44">
        <v>6</v>
      </c>
      <c r="AU21" s="44">
        <v>1</v>
      </c>
      <c r="AV21" s="44">
        <v>6</v>
      </c>
      <c r="AW21" s="28">
        <v>20</v>
      </c>
      <c r="AY21" s="30" t="s">
        <v>26</v>
      </c>
      <c r="AZ21" s="44">
        <v>15</v>
      </c>
      <c r="BA21" s="44">
        <v>3</v>
      </c>
      <c r="BB21" s="44">
        <v>0</v>
      </c>
      <c r="BC21" s="44">
        <v>2</v>
      </c>
      <c r="BD21" s="28">
        <v>20</v>
      </c>
      <c r="BF21" s="30" t="s">
        <v>26</v>
      </c>
      <c r="BG21" s="44">
        <v>1</v>
      </c>
      <c r="BH21" s="44">
        <v>0</v>
      </c>
      <c r="BI21" s="44">
        <v>0</v>
      </c>
      <c r="BJ21" s="44">
        <v>0</v>
      </c>
      <c r="BK21" s="28">
        <v>1</v>
      </c>
      <c r="BM21" s="30" t="s">
        <v>26</v>
      </c>
      <c r="BN21" s="44">
        <v>0</v>
      </c>
      <c r="BO21" s="44">
        <v>0</v>
      </c>
      <c r="BP21" s="44">
        <v>0</v>
      </c>
      <c r="BQ21" s="44"/>
      <c r="BR21" s="28">
        <v>0</v>
      </c>
      <c r="BT21" s="30" t="s">
        <v>26</v>
      </c>
      <c r="BU21" s="44">
        <v>5</v>
      </c>
      <c r="BV21" s="44">
        <v>15</v>
      </c>
      <c r="BW21" s="44">
        <v>3</v>
      </c>
      <c r="BX21" s="44">
        <v>11</v>
      </c>
      <c r="BY21" s="28">
        <v>34</v>
      </c>
      <c r="CA21" s="30" t="s">
        <v>26</v>
      </c>
      <c r="CB21" s="44">
        <v>0</v>
      </c>
      <c r="CC21" s="44">
        <v>0</v>
      </c>
      <c r="CD21" s="44">
        <v>0</v>
      </c>
      <c r="CE21" s="44">
        <v>0</v>
      </c>
      <c r="CF21" s="28">
        <v>0</v>
      </c>
      <c r="CI21" s="30" t="s">
        <v>26</v>
      </c>
      <c r="CJ21" s="44">
        <v>41</v>
      </c>
      <c r="CK21" s="44">
        <v>94</v>
      </c>
      <c r="CL21" s="44">
        <v>0</v>
      </c>
      <c r="CM21" s="44">
        <v>11</v>
      </c>
      <c r="CN21" s="28">
        <v>146</v>
      </c>
    </row>
    <row r="22" spans="1:92" s="30" customFormat="1" ht="12.75" customHeight="1" x14ac:dyDescent="0.35">
      <c r="A22" s="29">
        <v>68</v>
      </c>
      <c r="B22" s="30" t="s">
        <v>58</v>
      </c>
      <c r="C22" s="44">
        <v>0</v>
      </c>
      <c r="D22" s="44">
        <v>0</v>
      </c>
      <c r="E22" s="44">
        <v>0</v>
      </c>
      <c r="F22" s="44">
        <v>1</v>
      </c>
      <c r="G22" s="28">
        <v>1</v>
      </c>
      <c r="I22" s="30" t="s">
        <v>58</v>
      </c>
      <c r="J22" s="44">
        <v>0</v>
      </c>
      <c r="K22" s="44">
        <v>0</v>
      </c>
      <c r="L22" s="44">
        <v>0</v>
      </c>
      <c r="M22" s="44">
        <v>0</v>
      </c>
      <c r="N22" s="28">
        <v>0</v>
      </c>
      <c r="P22" s="30" t="s">
        <v>58</v>
      </c>
      <c r="Q22" s="44">
        <v>0</v>
      </c>
      <c r="R22" s="44">
        <v>0</v>
      </c>
      <c r="S22" s="44">
        <v>0</v>
      </c>
      <c r="T22" s="44">
        <v>0</v>
      </c>
      <c r="U22" s="28">
        <v>0</v>
      </c>
      <c r="W22" s="30" t="s">
        <v>58</v>
      </c>
      <c r="X22" s="44">
        <v>0</v>
      </c>
      <c r="Y22" s="44">
        <v>0</v>
      </c>
      <c r="Z22" s="44">
        <v>0</v>
      </c>
      <c r="AA22" s="44">
        <v>0</v>
      </c>
      <c r="AB22" s="28">
        <v>0</v>
      </c>
      <c r="AD22" s="30" t="s">
        <v>58</v>
      </c>
      <c r="AE22" s="44">
        <v>0</v>
      </c>
      <c r="AF22" s="44">
        <v>0</v>
      </c>
      <c r="AG22" s="44">
        <v>0</v>
      </c>
      <c r="AH22" s="44">
        <v>0</v>
      </c>
      <c r="AI22" s="28">
        <v>0</v>
      </c>
      <c r="AK22" s="30" t="s">
        <v>58</v>
      </c>
      <c r="AL22" s="44">
        <v>8</v>
      </c>
      <c r="AM22" s="44">
        <v>0</v>
      </c>
      <c r="AN22" s="44">
        <v>0</v>
      </c>
      <c r="AO22" s="44">
        <v>1</v>
      </c>
      <c r="AP22" s="28">
        <v>9</v>
      </c>
      <c r="AR22" s="30" t="s">
        <v>58</v>
      </c>
      <c r="AS22" s="44">
        <v>0</v>
      </c>
      <c r="AT22" s="44">
        <v>0</v>
      </c>
      <c r="AU22" s="44">
        <v>0</v>
      </c>
      <c r="AV22" s="44">
        <v>0</v>
      </c>
      <c r="AW22" s="28">
        <v>0</v>
      </c>
      <c r="AY22" s="30" t="s">
        <v>58</v>
      </c>
      <c r="AZ22" s="44">
        <v>7</v>
      </c>
      <c r="BA22" s="44">
        <v>5</v>
      </c>
      <c r="BB22" s="44">
        <v>0</v>
      </c>
      <c r="BC22" s="44">
        <v>3</v>
      </c>
      <c r="BD22" s="28">
        <v>15</v>
      </c>
      <c r="BF22" s="30" t="s">
        <v>58</v>
      </c>
      <c r="BG22" s="44">
        <v>4</v>
      </c>
      <c r="BH22" s="44">
        <v>0</v>
      </c>
      <c r="BI22" s="44">
        <v>0</v>
      </c>
      <c r="BJ22" s="44">
        <v>0</v>
      </c>
      <c r="BK22" s="28">
        <v>4</v>
      </c>
      <c r="BM22" s="30" t="s">
        <v>58</v>
      </c>
      <c r="BN22" s="44">
        <v>0</v>
      </c>
      <c r="BO22" s="44">
        <v>0</v>
      </c>
      <c r="BP22" s="44">
        <v>1</v>
      </c>
      <c r="BQ22" s="44"/>
      <c r="BR22" s="28">
        <v>1</v>
      </c>
      <c r="BT22" s="30" t="s">
        <v>58</v>
      </c>
      <c r="BU22" s="44">
        <v>1</v>
      </c>
      <c r="BV22" s="44">
        <v>34</v>
      </c>
      <c r="BW22" s="44">
        <v>0</v>
      </c>
      <c r="BX22" s="44">
        <v>12</v>
      </c>
      <c r="BY22" s="28">
        <v>47</v>
      </c>
      <c r="CA22" s="30" t="s">
        <v>58</v>
      </c>
      <c r="CB22" s="44">
        <v>1</v>
      </c>
      <c r="CC22" s="44">
        <v>0</v>
      </c>
      <c r="CD22" s="44">
        <v>0</v>
      </c>
      <c r="CE22" s="44">
        <v>0</v>
      </c>
      <c r="CF22" s="28">
        <v>1</v>
      </c>
      <c r="CI22" s="30" t="s">
        <v>58</v>
      </c>
      <c r="CJ22" s="44">
        <v>1</v>
      </c>
      <c r="CK22" s="44">
        <v>8</v>
      </c>
      <c r="CL22" s="44">
        <v>2</v>
      </c>
      <c r="CM22" s="44">
        <v>11</v>
      </c>
      <c r="CN22" s="28">
        <v>22</v>
      </c>
    </row>
    <row r="23" spans="1:92" s="30" customFormat="1" ht="12.75" customHeight="1" x14ac:dyDescent="0.35">
      <c r="A23" s="29">
        <v>69</v>
      </c>
      <c r="B23" s="30" t="s">
        <v>27</v>
      </c>
      <c r="C23" s="44">
        <v>1</v>
      </c>
      <c r="D23" s="44">
        <v>1</v>
      </c>
      <c r="E23" s="44">
        <v>0</v>
      </c>
      <c r="F23" s="44">
        <v>0</v>
      </c>
      <c r="G23" s="28">
        <v>2</v>
      </c>
      <c r="I23" s="30" t="s">
        <v>27</v>
      </c>
      <c r="J23" s="44">
        <v>0</v>
      </c>
      <c r="K23" s="44">
        <v>0</v>
      </c>
      <c r="L23" s="44">
        <v>0</v>
      </c>
      <c r="M23" s="44">
        <v>0</v>
      </c>
      <c r="N23" s="28">
        <v>0</v>
      </c>
      <c r="P23" s="30" t="s">
        <v>27</v>
      </c>
      <c r="Q23" s="44">
        <v>0</v>
      </c>
      <c r="R23" s="44">
        <v>0</v>
      </c>
      <c r="S23" s="44">
        <v>0</v>
      </c>
      <c r="T23" s="44">
        <v>0</v>
      </c>
      <c r="U23" s="28">
        <v>0</v>
      </c>
      <c r="W23" s="30" t="s">
        <v>27</v>
      </c>
      <c r="X23" s="44">
        <v>0</v>
      </c>
      <c r="Y23" s="44">
        <v>0</v>
      </c>
      <c r="Z23" s="44">
        <v>0</v>
      </c>
      <c r="AA23" s="44">
        <v>0</v>
      </c>
      <c r="AB23" s="28">
        <v>0</v>
      </c>
      <c r="AD23" s="30" t="s">
        <v>27</v>
      </c>
      <c r="AE23" s="44">
        <v>0</v>
      </c>
      <c r="AF23" s="44">
        <v>0</v>
      </c>
      <c r="AG23" s="44">
        <v>0</v>
      </c>
      <c r="AH23" s="44">
        <v>1</v>
      </c>
      <c r="AI23" s="28">
        <v>1</v>
      </c>
      <c r="AK23" s="30" t="s">
        <v>27</v>
      </c>
      <c r="AL23" s="44">
        <v>0</v>
      </c>
      <c r="AM23" s="44">
        <v>0</v>
      </c>
      <c r="AN23" s="44">
        <v>0</v>
      </c>
      <c r="AO23" s="44">
        <v>0</v>
      </c>
      <c r="AP23" s="28">
        <v>0</v>
      </c>
      <c r="AR23" s="30" t="s">
        <v>27</v>
      </c>
      <c r="AS23" s="44">
        <v>11</v>
      </c>
      <c r="AT23" s="44">
        <v>5</v>
      </c>
      <c r="AU23" s="44">
        <v>0</v>
      </c>
      <c r="AV23" s="44">
        <v>0</v>
      </c>
      <c r="AW23" s="28">
        <v>16</v>
      </c>
      <c r="AY23" s="30" t="s">
        <v>27</v>
      </c>
      <c r="AZ23" s="44">
        <v>9</v>
      </c>
      <c r="BA23" s="44">
        <v>4</v>
      </c>
      <c r="BB23" s="44">
        <v>1</v>
      </c>
      <c r="BC23" s="44">
        <v>7</v>
      </c>
      <c r="BD23" s="28">
        <v>21</v>
      </c>
      <c r="BF23" s="30" t="s">
        <v>27</v>
      </c>
      <c r="BG23" s="44">
        <v>3</v>
      </c>
      <c r="BH23" s="44">
        <v>0</v>
      </c>
      <c r="BI23" s="44">
        <v>0</v>
      </c>
      <c r="BJ23" s="44">
        <v>0</v>
      </c>
      <c r="BK23" s="28">
        <v>3</v>
      </c>
      <c r="BM23" s="30" t="s">
        <v>27</v>
      </c>
      <c r="BN23" s="44">
        <v>0</v>
      </c>
      <c r="BO23" s="44">
        <v>0</v>
      </c>
      <c r="BP23" s="44">
        <v>0</v>
      </c>
      <c r="BQ23" s="44"/>
      <c r="BR23" s="28">
        <v>0</v>
      </c>
      <c r="BT23" s="30" t="s">
        <v>27</v>
      </c>
      <c r="BU23" s="44">
        <v>7</v>
      </c>
      <c r="BV23" s="44">
        <v>5</v>
      </c>
      <c r="BW23" s="44">
        <v>1</v>
      </c>
      <c r="BX23" s="44">
        <v>7</v>
      </c>
      <c r="BY23" s="28">
        <v>20</v>
      </c>
      <c r="CA23" s="30" t="s">
        <v>27</v>
      </c>
      <c r="CB23" s="44">
        <v>0</v>
      </c>
      <c r="CC23" s="44">
        <v>0</v>
      </c>
      <c r="CD23" s="44">
        <v>0</v>
      </c>
      <c r="CE23" s="44">
        <v>1</v>
      </c>
      <c r="CF23" s="28">
        <v>1</v>
      </c>
      <c r="CI23" s="30" t="s">
        <v>27</v>
      </c>
      <c r="CJ23" s="44">
        <v>2</v>
      </c>
      <c r="CK23" s="44">
        <v>18</v>
      </c>
      <c r="CL23" s="44">
        <v>0</v>
      </c>
      <c r="CM23" s="44">
        <v>8</v>
      </c>
      <c r="CN23" s="28">
        <v>28</v>
      </c>
    </row>
    <row r="24" spans="1:92" s="30" customFormat="1" ht="12.75" customHeight="1" x14ac:dyDescent="0.35">
      <c r="A24" s="29">
        <v>70</v>
      </c>
      <c r="B24" s="30" t="s">
        <v>28</v>
      </c>
      <c r="C24" s="44">
        <v>1</v>
      </c>
      <c r="D24" s="44">
        <v>0</v>
      </c>
      <c r="E24" s="44">
        <v>0</v>
      </c>
      <c r="F24" s="44">
        <v>1</v>
      </c>
      <c r="G24" s="28">
        <v>2</v>
      </c>
      <c r="I24" s="30" t="s">
        <v>28</v>
      </c>
      <c r="J24" s="44">
        <v>2</v>
      </c>
      <c r="K24" s="44">
        <v>1</v>
      </c>
      <c r="L24" s="44">
        <v>0</v>
      </c>
      <c r="M24" s="44">
        <v>0</v>
      </c>
      <c r="N24" s="28">
        <v>3</v>
      </c>
      <c r="P24" s="30" t="s">
        <v>28</v>
      </c>
      <c r="Q24" s="44">
        <v>0</v>
      </c>
      <c r="R24" s="44">
        <v>0</v>
      </c>
      <c r="S24" s="44">
        <v>0</v>
      </c>
      <c r="T24" s="44">
        <v>0</v>
      </c>
      <c r="U24" s="28">
        <v>0</v>
      </c>
      <c r="W24" s="30" t="s">
        <v>28</v>
      </c>
      <c r="X24" s="44">
        <v>0</v>
      </c>
      <c r="Y24" s="44">
        <v>0</v>
      </c>
      <c r="Z24" s="44">
        <v>0</v>
      </c>
      <c r="AA24" s="44">
        <v>0</v>
      </c>
      <c r="AB24" s="28">
        <v>0</v>
      </c>
      <c r="AD24" s="30" t="s">
        <v>28</v>
      </c>
      <c r="AE24" s="44">
        <v>0</v>
      </c>
      <c r="AF24" s="44">
        <v>0</v>
      </c>
      <c r="AG24" s="44">
        <v>0</v>
      </c>
      <c r="AH24" s="44">
        <v>0</v>
      </c>
      <c r="AI24" s="28">
        <v>0</v>
      </c>
      <c r="AK24" s="30" t="s">
        <v>28</v>
      </c>
      <c r="AL24" s="44">
        <v>0</v>
      </c>
      <c r="AM24" s="44">
        <v>0</v>
      </c>
      <c r="AN24" s="44">
        <v>0</v>
      </c>
      <c r="AO24" s="44">
        <v>7</v>
      </c>
      <c r="AP24" s="28">
        <v>7</v>
      </c>
      <c r="AR24" s="30" t="s">
        <v>28</v>
      </c>
      <c r="AS24" s="44">
        <v>1</v>
      </c>
      <c r="AT24" s="44">
        <v>0</v>
      </c>
      <c r="AU24" s="44">
        <v>0</v>
      </c>
      <c r="AV24" s="44">
        <v>0</v>
      </c>
      <c r="AW24" s="28">
        <v>1</v>
      </c>
      <c r="AY24" s="30" t="s">
        <v>28</v>
      </c>
      <c r="AZ24" s="44">
        <v>25</v>
      </c>
      <c r="BA24" s="44">
        <v>0</v>
      </c>
      <c r="BB24" s="44">
        <v>0</v>
      </c>
      <c r="BC24" s="44">
        <v>3</v>
      </c>
      <c r="BD24" s="28">
        <v>28</v>
      </c>
      <c r="BF24" s="30" t="s">
        <v>28</v>
      </c>
      <c r="BG24" s="44">
        <v>0</v>
      </c>
      <c r="BH24" s="44">
        <v>0</v>
      </c>
      <c r="BI24" s="44">
        <v>0</v>
      </c>
      <c r="BJ24" s="44">
        <v>0</v>
      </c>
      <c r="BK24" s="28">
        <v>0</v>
      </c>
      <c r="BM24" s="30" t="s">
        <v>28</v>
      </c>
      <c r="BN24" s="44">
        <v>0</v>
      </c>
      <c r="BO24" s="44">
        <v>0</v>
      </c>
      <c r="BP24" s="44">
        <v>0</v>
      </c>
      <c r="BQ24" s="44"/>
      <c r="BR24" s="28">
        <v>0</v>
      </c>
      <c r="BT24" s="30" t="s">
        <v>28</v>
      </c>
      <c r="BU24" s="44">
        <v>4</v>
      </c>
      <c r="BV24" s="44">
        <v>18</v>
      </c>
      <c r="BW24" s="44">
        <v>0</v>
      </c>
      <c r="BX24" s="44">
        <v>23</v>
      </c>
      <c r="BY24" s="28">
        <v>45</v>
      </c>
      <c r="CA24" s="30" t="s">
        <v>28</v>
      </c>
      <c r="CB24" s="44">
        <v>0</v>
      </c>
      <c r="CC24" s="44">
        <v>0</v>
      </c>
      <c r="CD24" s="44">
        <v>0</v>
      </c>
      <c r="CE24" s="44">
        <v>0</v>
      </c>
      <c r="CF24" s="28">
        <v>0</v>
      </c>
      <c r="CI24" s="30" t="s">
        <v>28</v>
      </c>
      <c r="CJ24" s="44">
        <v>0</v>
      </c>
      <c r="CK24" s="44">
        <v>0</v>
      </c>
      <c r="CL24" s="44">
        <v>0</v>
      </c>
      <c r="CM24" s="44">
        <v>3</v>
      </c>
      <c r="CN24" s="28">
        <v>3</v>
      </c>
    </row>
    <row r="25" spans="1:92" s="30" customFormat="1" ht="12.75" customHeight="1" x14ac:dyDescent="0.35">
      <c r="A25" s="29">
        <v>71</v>
      </c>
      <c r="B25" s="30" t="s">
        <v>59</v>
      </c>
      <c r="C25" s="44">
        <v>0</v>
      </c>
      <c r="D25" s="44">
        <v>1</v>
      </c>
      <c r="E25" s="44">
        <v>0</v>
      </c>
      <c r="F25" s="44">
        <v>0</v>
      </c>
      <c r="G25" s="28">
        <v>1</v>
      </c>
      <c r="I25" s="30" t="s">
        <v>59</v>
      </c>
      <c r="J25" s="44">
        <v>0</v>
      </c>
      <c r="K25" s="44">
        <v>0</v>
      </c>
      <c r="L25" s="44">
        <v>0</v>
      </c>
      <c r="M25" s="44">
        <v>0</v>
      </c>
      <c r="N25" s="28">
        <v>0</v>
      </c>
      <c r="P25" s="30" t="s">
        <v>59</v>
      </c>
      <c r="Q25" s="44">
        <v>0</v>
      </c>
      <c r="R25" s="44">
        <v>0</v>
      </c>
      <c r="S25" s="44">
        <v>0</v>
      </c>
      <c r="T25" s="44">
        <v>0</v>
      </c>
      <c r="U25" s="28">
        <v>0</v>
      </c>
      <c r="W25" s="30" t="s">
        <v>59</v>
      </c>
      <c r="X25" s="44">
        <v>0</v>
      </c>
      <c r="Y25" s="44">
        <v>0</v>
      </c>
      <c r="Z25" s="44">
        <v>0</v>
      </c>
      <c r="AA25" s="44">
        <v>0</v>
      </c>
      <c r="AB25" s="28">
        <v>0</v>
      </c>
      <c r="AD25" s="30" t="s">
        <v>59</v>
      </c>
      <c r="AE25" s="44">
        <v>0</v>
      </c>
      <c r="AF25" s="44">
        <v>0</v>
      </c>
      <c r="AG25" s="44">
        <v>0</v>
      </c>
      <c r="AH25" s="44">
        <v>0</v>
      </c>
      <c r="AI25" s="28">
        <v>0</v>
      </c>
      <c r="AK25" s="30" t="s">
        <v>59</v>
      </c>
      <c r="AL25" s="44">
        <v>0</v>
      </c>
      <c r="AM25" s="44">
        <v>0</v>
      </c>
      <c r="AN25" s="44">
        <v>0</v>
      </c>
      <c r="AO25" s="44">
        <v>0</v>
      </c>
      <c r="AP25" s="28">
        <v>0</v>
      </c>
      <c r="AR25" s="30" t="s">
        <v>59</v>
      </c>
      <c r="AS25" s="44">
        <v>0</v>
      </c>
      <c r="AT25" s="44">
        <v>0</v>
      </c>
      <c r="AU25" s="44">
        <v>0</v>
      </c>
      <c r="AV25" s="44">
        <v>0</v>
      </c>
      <c r="AW25" s="28">
        <v>0</v>
      </c>
      <c r="AY25" s="30" t="s">
        <v>59</v>
      </c>
      <c r="AZ25" s="44">
        <v>2</v>
      </c>
      <c r="BA25" s="44">
        <v>2</v>
      </c>
      <c r="BB25" s="44">
        <v>0</v>
      </c>
      <c r="BC25" s="44">
        <v>1</v>
      </c>
      <c r="BD25" s="28">
        <v>5</v>
      </c>
      <c r="BF25" s="30" t="s">
        <v>59</v>
      </c>
      <c r="BG25" s="44">
        <v>0</v>
      </c>
      <c r="BH25" s="44">
        <v>0</v>
      </c>
      <c r="BI25" s="44">
        <v>0</v>
      </c>
      <c r="BJ25" s="44">
        <v>0</v>
      </c>
      <c r="BK25" s="28">
        <v>0</v>
      </c>
      <c r="BM25" s="30" t="s">
        <v>59</v>
      </c>
      <c r="BN25" s="44">
        <v>0</v>
      </c>
      <c r="BO25" s="44">
        <v>0</v>
      </c>
      <c r="BP25" s="44">
        <v>0</v>
      </c>
      <c r="BQ25" s="44"/>
      <c r="BR25" s="28">
        <v>0</v>
      </c>
      <c r="BT25" s="30" t="s">
        <v>59</v>
      </c>
      <c r="BU25" s="44">
        <v>1</v>
      </c>
      <c r="BV25" s="44">
        <v>0</v>
      </c>
      <c r="BW25" s="44">
        <v>0</v>
      </c>
      <c r="BX25" s="44">
        <v>1</v>
      </c>
      <c r="BY25" s="28">
        <v>2</v>
      </c>
      <c r="CA25" s="30" t="s">
        <v>59</v>
      </c>
      <c r="CB25" s="44">
        <v>0</v>
      </c>
      <c r="CC25" s="44">
        <v>1</v>
      </c>
      <c r="CD25" s="44">
        <v>0</v>
      </c>
      <c r="CE25" s="44">
        <v>1</v>
      </c>
      <c r="CF25" s="28">
        <v>2</v>
      </c>
      <c r="CI25" s="30" t="s">
        <v>59</v>
      </c>
      <c r="CJ25" s="44">
        <v>0</v>
      </c>
      <c r="CK25" s="44">
        <v>7</v>
      </c>
      <c r="CL25" s="44">
        <v>0</v>
      </c>
      <c r="CM25" s="44">
        <v>1</v>
      </c>
      <c r="CN25" s="28">
        <v>8</v>
      </c>
    </row>
    <row r="26" spans="1:92" s="30" customFormat="1" ht="12.75" customHeight="1" x14ac:dyDescent="0.35">
      <c r="A26" s="29">
        <v>73</v>
      </c>
      <c r="B26" s="30" t="s">
        <v>30</v>
      </c>
      <c r="C26" s="44">
        <v>0</v>
      </c>
      <c r="D26" s="44">
        <v>3</v>
      </c>
      <c r="E26" s="44">
        <v>0</v>
      </c>
      <c r="F26" s="44">
        <v>0</v>
      </c>
      <c r="G26" s="28">
        <v>3</v>
      </c>
      <c r="I26" s="30" t="s">
        <v>30</v>
      </c>
      <c r="J26" s="44">
        <v>0</v>
      </c>
      <c r="K26" s="44">
        <v>0</v>
      </c>
      <c r="L26" s="44">
        <v>0</v>
      </c>
      <c r="M26" s="44">
        <v>0</v>
      </c>
      <c r="N26" s="28">
        <v>0</v>
      </c>
      <c r="P26" s="30" t="s">
        <v>30</v>
      </c>
      <c r="Q26" s="44">
        <v>0</v>
      </c>
      <c r="R26" s="44">
        <v>0</v>
      </c>
      <c r="S26" s="44">
        <v>0</v>
      </c>
      <c r="T26" s="44">
        <v>0</v>
      </c>
      <c r="U26" s="28">
        <v>0</v>
      </c>
      <c r="W26" s="30" t="s">
        <v>30</v>
      </c>
      <c r="X26" s="44">
        <v>0</v>
      </c>
      <c r="Y26" s="44">
        <v>0</v>
      </c>
      <c r="Z26" s="44">
        <v>0</v>
      </c>
      <c r="AA26" s="44">
        <v>0</v>
      </c>
      <c r="AB26" s="28">
        <v>0</v>
      </c>
      <c r="AD26" s="30" t="s">
        <v>30</v>
      </c>
      <c r="AE26" s="44">
        <v>0</v>
      </c>
      <c r="AF26" s="44">
        <v>0</v>
      </c>
      <c r="AG26" s="44">
        <v>0</v>
      </c>
      <c r="AH26" s="44">
        <v>0</v>
      </c>
      <c r="AI26" s="28">
        <v>0</v>
      </c>
      <c r="AK26" s="30" t="s">
        <v>30</v>
      </c>
      <c r="AL26" s="44">
        <v>0</v>
      </c>
      <c r="AM26" s="44">
        <v>0</v>
      </c>
      <c r="AN26" s="44">
        <v>0</v>
      </c>
      <c r="AO26" s="44">
        <v>5</v>
      </c>
      <c r="AP26" s="28">
        <v>5</v>
      </c>
      <c r="AR26" s="30" t="s">
        <v>30</v>
      </c>
      <c r="AS26" s="44">
        <v>5</v>
      </c>
      <c r="AT26" s="44">
        <v>0</v>
      </c>
      <c r="AU26" s="44">
        <v>0</v>
      </c>
      <c r="AV26" s="44">
        <v>0</v>
      </c>
      <c r="AW26" s="28">
        <v>5</v>
      </c>
      <c r="AY26" s="30" t="s">
        <v>30</v>
      </c>
      <c r="AZ26" s="44">
        <v>26</v>
      </c>
      <c r="BA26" s="44">
        <v>7</v>
      </c>
      <c r="BB26" s="44">
        <v>0</v>
      </c>
      <c r="BC26" s="44">
        <v>4</v>
      </c>
      <c r="BD26" s="28">
        <v>37</v>
      </c>
      <c r="BF26" s="30" t="s">
        <v>30</v>
      </c>
      <c r="BG26" s="44">
        <v>0</v>
      </c>
      <c r="BH26" s="44">
        <v>0</v>
      </c>
      <c r="BI26" s="44">
        <v>0</v>
      </c>
      <c r="BJ26" s="44">
        <v>0</v>
      </c>
      <c r="BK26" s="28">
        <v>0</v>
      </c>
      <c r="BM26" s="30" t="s">
        <v>30</v>
      </c>
      <c r="BN26" s="44">
        <v>1</v>
      </c>
      <c r="BO26" s="44">
        <v>0</v>
      </c>
      <c r="BP26" s="44">
        <v>0</v>
      </c>
      <c r="BQ26" s="44"/>
      <c r="BR26" s="28">
        <v>1</v>
      </c>
      <c r="BT26" s="30" t="s">
        <v>30</v>
      </c>
      <c r="BU26" s="44">
        <v>0</v>
      </c>
      <c r="BV26" s="44">
        <v>0</v>
      </c>
      <c r="BW26" s="44">
        <v>0</v>
      </c>
      <c r="BX26" s="44">
        <v>0</v>
      </c>
      <c r="BY26" s="28">
        <v>0</v>
      </c>
      <c r="CA26" s="30" t="s">
        <v>30</v>
      </c>
      <c r="CB26" s="44">
        <v>0</v>
      </c>
      <c r="CC26" s="44">
        <v>1</v>
      </c>
      <c r="CD26" s="44">
        <v>0</v>
      </c>
      <c r="CE26" s="44">
        <v>1</v>
      </c>
      <c r="CF26" s="28">
        <v>2</v>
      </c>
      <c r="CI26" s="30" t="s">
        <v>30</v>
      </c>
      <c r="CJ26" s="44">
        <v>4</v>
      </c>
      <c r="CK26" s="44">
        <v>63</v>
      </c>
      <c r="CL26" s="44">
        <v>1</v>
      </c>
      <c r="CM26" s="44">
        <v>13</v>
      </c>
      <c r="CN26" s="28">
        <v>81</v>
      </c>
    </row>
    <row r="27" spans="1:92" s="30" customFormat="1" ht="12.75" customHeight="1" x14ac:dyDescent="0.35">
      <c r="A27" s="29">
        <v>74</v>
      </c>
      <c r="B27" s="30" t="s">
        <v>31</v>
      </c>
      <c r="C27" s="44">
        <v>2</v>
      </c>
      <c r="D27" s="44">
        <v>3</v>
      </c>
      <c r="E27" s="44">
        <v>0</v>
      </c>
      <c r="F27" s="44">
        <v>2</v>
      </c>
      <c r="G27" s="28">
        <v>7</v>
      </c>
      <c r="I27" s="30" t="s">
        <v>31</v>
      </c>
      <c r="J27" s="44">
        <v>1</v>
      </c>
      <c r="K27" s="44">
        <v>0</v>
      </c>
      <c r="L27" s="44">
        <v>0</v>
      </c>
      <c r="M27" s="44">
        <v>0</v>
      </c>
      <c r="N27" s="28">
        <v>1</v>
      </c>
      <c r="P27" s="30" t="s">
        <v>31</v>
      </c>
      <c r="Q27" s="44">
        <v>0</v>
      </c>
      <c r="R27" s="44">
        <v>0</v>
      </c>
      <c r="S27" s="44">
        <v>0</v>
      </c>
      <c r="T27" s="44">
        <v>0</v>
      </c>
      <c r="U27" s="28">
        <v>0</v>
      </c>
      <c r="W27" s="30" t="s">
        <v>31</v>
      </c>
      <c r="X27" s="44">
        <v>0</v>
      </c>
      <c r="Y27" s="44">
        <v>0</v>
      </c>
      <c r="Z27" s="44">
        <v>0</v>
      </c>
      <c r="AA27" s="44">
        <v>0</v>
      </c>
      <c r="AB27" s="28">
        <v>0</v>
      </c>
      <c r="AD27" s="30" t="s">
        <v>31</v>
      </c>
      <c r="AE27" s="44">
        <v>0</v>
      </c>
      <c r="AF27" s="44">
        <v>2</v>
      </c>
      <c r="AG27" s="44">
        <v>0</v>
      </c>
      <c r="AH27" s="44">
        <v>0</v>
      </c>
      <c r="AI27" s="28">
        <v>2</v>
      </c>
      <c r="AK27" s="30" t="s">
        <v>31</v>
      </c>
      <c r="AL27" s="44">
        <v>0</v>
      </c>
      <c r="AM27" s="44">
        <v>0</v>
      </c>
      <c r="AN27" s="44">
        <v>0</v>
      </c>
      <c r="AO27" s="44">
        <v>1</v>
      </c>
      <c r="AP27" s="28">
        <v>1</v>
      </c>
      <c r="AR27" s="30" t="s">
        <v>31</v>
      </c>
      <c r="AS27" s="44">
        <v>0</v>
      </c>
      <c r="AT27" s="44">
        <v>0</v>
      </c>
      <c r="AU27" s="44">
        <v>0</v>
      </c>
      <c r="AV27" s="44">
        <v>0</v>
      </c>
      <c r="AW27" s="28">
        <v>0</v>
      </c>
      <c r="AY27" s="30" t="s">
        <v>31</v>
      </c>
      <c r="AZ27" s="44">
        <v>37</v>
      </c>
      <c r="BA27" s="44">
        <v>5</v>
      </c>
      <c r="BB27" s="44">
        <v>0</v>
      </c>
      <c r="BC27" s="44">
        <v>1</v>
      </c>
      <c r="BD27" s="28">
        <v>43</v>
      </c>
      <c r="BF27" s="30" t="s">
        <v>31</v>
      </c>
      <c r="BG27" s="44">
        <v>0</v>
      </c>
      <c r="BH27" s="44">
        <v>0</v>
      </c>
      <c r="BI27" s="44">
        <v>0</v>
      </c>
      <c r="BJ27" s="44">
        <v>0</v>
      </c>
      <c r="BK27" s="28">
        <v>0</v>
      </c>
      <c r="BM27" s="30" t="s">
        <v>31</v>
      </c>
      <c r="BN27" s="44">
        <v>0</v>
      </c>
      <c r="BO27" s="44">
        <v>0</v>
      </c>
      <c r="BP27" s="44">
        <v>0</v>
      </c>
      <c r="BQ27" s="44"/>
      <c r="BR27" s="28">
        <v>0</v>
      </c>
      <c r="BT27" s="30" t="s">
        <v>31</v>
      </c>
      <c r="BU27" s="44">
        <v>0</v>
      </c>
      <c r="BV27" s="44">
        <v>56</v>
      </c>
      <c r="BW27" s="44">
        <v>0</v>
      </c>
      <c r="BX27" s="44">
        <v>11</v>
      </c>
      <c r="BY27" s="28">
        <v>67</v>
      </c>
      <c r="CA27" s="30" t="s">
        <v>31</v>
      </c>
      <c r="CB27" s="44">
        <v>0</v>
      </c>
      <c r="CC27" s="44">
        <v>0</v>
      </c>
      <c r="CD27" s="44">
        <v>0</v>
      </c>
      <c r="CE27" s="44">
        <v>0</v>
      </c>
      <c r="CF27" s="28">
        <v>0</v>
      </c>
      <c r="CI27" s="30" t="s">
        <v>31</v>
      </c>
      <c r="CJ27" s="44">
        <v>1</v>
      </c>
      <c r="CK27" s="44">
        <v>0</v>
      </c>
      <c r="CL27" s="44">
        <v>0</v>
      </c>
      <c r="CM27" s="44">
        <v>4</v>
      </c>
      <c r="CN27" s="28">
        <v>5</v>
      </c>
    </row>
    <row r="28" spans="1:92" s="30" customFormat="1" ht="12.75" customHeight="1" x14ac:dyDescent="0.35">
      <c r="A28" s="29">
        <v>75</v>
      </c>
      <c r="B28" s="30" t="s">
        <v>32</v>
      </c>
      <c r="C28" s="44">
        <v>0</v>
      </c>
      <c r="D28" s="44">
        <v>0</v>
      </c>
      <c r="E28" s="44">
        <v>0</v>
      </c>
      <c r="F28" s="44">
        <v>0</v>
      </c>
      <c r="G28" s="28">
        <v>0</v>
      </c>
      <c r="I28" s="30" t="s">
        <v>32</v>
      </c>
      <c r="J28" s="44">
        <v>1</v>
      </c>
      <c r="K28" s="44">
        <v>0</v>
      </c>
      <c r="L28" s="44">
        <v>0</v>
      </c>
      <c r="M28" s="44">
        <v>0</v>
      </c>
      <c r="N28" s="28">
        <v>1</v>
      </c>
      <c r="P28" s="30" t="s">
        <v>32</v>
      </c>
      <c r="Q28" s="44">
        <v>0</v>
      </c>
      <c r="R28" s="44">
        <v>0</v>
      </c>
      <c r="S28" s="44">
        <v>0</v>
      </c>
      <c r="T28" s="44">
        <v>0</v>
      </c>
      <c r="U28" s="28">
        <v>0</v>
      </c>
      <c r="W28" s="30" t="s">
        <v>32</v>
      </c>
      <c r="X28" s="44">
        <v>0</v>
      </c>
      <c r="Y28" s="44">
        <v>0</v>
      </c>
      <c r="Z28" s="44">
        <v>0</v>
      </c>
      <c r="AA28" s="44">
        <v>0</v>
      </c>
      <c r="AB28" s="28">
        <v>0</v>
      </c>
      <c r="AD28" s="30" t="s">
        <v>32</v>
      </c>
      <c r="AE28" s="44">
        <v>0</v>
      </c>
      <c r="AF28" s="44">
        <v>0</v>
      </c>
      <c r="AG28" s="44">
        <v>0</v>
      </c>
      <c r="AH28" s="44">
        <v>9</v>
      </c>
      <c r="AI28" s="28">
        <v>9</v>
      </c>
      <c r="AK28" s="30" t="s">
        <v>32</v>
      </c>
      <c r="AL28" s="44">
        <v>5</v>
      </c>
      <c r="AM28" s="44">
        <v>0</v>
      </c>
      <c r="AN28" s="44">
        <v>1</v>
      </c>
      <c r="AO28" s="44">
        <v>0</v>
      </c>
      <c r="AP28" s="28">
        <v>6</v>
      </c>
      <c r="AR28" s="30" t="s">
        <v>32</v>
      </c>
      <c r="AS28" s="44">
        <v>0</v>
      </c>
      <c r="AT28" s="44">
        <v>0</v>
      </c>
      <c r="AU28" s="44">
        <v>0</v>
      </c>
      <c r="AV28" s="44">
        <v>0</v>
      </c>
      <c r="AW28" s="28">
        <v>0</v>
      </c>
      <c r="AY28" s="30" t="s">
        <v>32</v>
      </c>
      <c r="AZ28" s="44">
        <v>8</v>
      </c>
      <c r="BA28" s="44">
        <v>4</v>
      </c>
      <c r="BB28" s="44">
        <v>0</v>
      </c>
      <c r="BC28" s="44">
        <v>2</v>
      </c>
      <c r="BD28" s="28">
        <v>14</v>
      </c>
      <c r="BF28" s="30" t="s">
        <v>32</v>
      </c>
      <c r="BG28" s="44">
        <v>0</v>
      </c>
      <c r="BH28" s="44">
        <v>0</v>
      </c>
      <c r="BI28" s="44">
        <v>2</v>
      </c>
      <c r="BJ28" s="44">
        <v>0</v>
      </c>
      <c r="BK28" s="28">
        <v>2</v>
      </c>
      <c r="BM28" s="30" t="s">
        <v>32</v>
      </c>
      <c r="BN28" s="44">
        <v>0</v>
      </c>
      <c r="BO28" s="44">
        <v>0</v>
      </c>
      <c r="BP28" s="44">
        <v>0</v>
      </c>
      <c r="BQ28" s="44"/>
      <c r="BR28" s="28">
        <v>0</v>
      </c>
      <c r="BT28" s="30" t="s">
        <v>32</v>
      </c>
      <c r="BU28" s="44">
        <v>4</v>
      </c>
      <c r="BV28" s="44">
        <v>31</v>
      </c>
      <c r="BW28" s="44">
        <v>1</v>
      </c>
      <c r="BX28" s="44">
        <v>9</v>
      </c>
      <c r="BY28" s="28">
        <v>45</v>
      </c>
      <c r="CA28" s="30" t="s">
        <v>32</v>
      </c>
      <c r="CB28" s="44">
        <v>0</v>
      </c>
      <c r="CC28" s="44">
        <v>0</v>
      </c>
      <c r="CD28" s="44">
        <v>0</v>
      </c>
      <c r="CE28" s="44">
        <v>0</v>
      </c>
      <c r="CF28" s="28">
        <v>0</v>
      </c>
      <c r="CI28" s="30" t="s">
        <v>32</v>
      </c>
      <c r="CJ28" s="44">
        <v>1</v>
      </c>
      <c r="CK28" s="44">
        <v>0</v>
      </c>
      <c r="CL28" s="44">
        <v>0</v>
      </c>
      <c r="CM28" s="44">
        <v>0</v>
      </c>
      <c r="CN28" s="28">
        <v>1</v>
      </c>
    </row>
    <row r="29" spans="1:92" s="30" customFormat="1" ht="12.75" customHeight="1" x14ac:dyDescent="0.35">
      <c r="A29" s="29">
        <v>76</v>
      </c>
      <c r="B29" s="30" t="s">
        <v>33</v>
      </c>
      <c r="C29" s="44">
        <v>0</v>
      </c>
      <c r="D29" s="44">
        <v>2</v>
      </c>
      <c r="E29" s="44">
        <v>0</v>
      </c>
      <c r="F29" s="44">
        <v>0</v>
      </c>
      <c r="G29" s="28">
        <v>2</v>
      </c>
      <c r="I29" s="30" t="s">
        <v>33</v>
      </c>
      <c r="J29" s="44">
        <v>0</v>
      </c>
      <c r="K29" s="44">
        <v>0</v>
      </c>
      <c r="L29" s="44">
        <v>0</v>
      </c>
      <c r="M29" s="44">
        <v>1</v>
      </c>
      <c r="N29" s="28">
        <v>1</v>
      </c>
      <c r="P29" s="30" t="s">
        <v>33</v>
      </c>
      <c r="Q29" s="44">
        <v>0</v>
      </c>
      <c r="R29" s="44">
        <v>0</v>
      </c>
      <c r="S29" s="44">
        <v>0</v>
      </c>
      <c r="T29" s="44">
        <v>0</v>
      </c>
      <c r="U29" s="28">
        <v>0</v>
      </c>
      <c r="W29" s="30" t="s">
        <v>33</v>
      </c>
      <c r="X29" s="44">
        <v>0</v>
      </c>
      <c r="Y29" s="44">
        <v>0</v>
      </c>
      <c r="Z29" s="44">
        <v>0</v>
      </c>
      <c r="AA29" s="44">
        <v>0</v>
      </c>
      <c r="AB29" s="28">
        <v>0</v>
      </c>
      <c r="AD29" s="30" t="s">
        <v>33</v>
      </c>
      <c r="AE29" s="44">
        <v>0</v>
      </c>
      <c r="AF29" s="44">
        <v>0</v>
      </c>
      <c r="AG29" s="44">
        <v>0</v>
      </c>
      <c r="AH29" s="44">
        <v>0</v>
      </c>
      <c r="AI29" s="28">
        <v>0</v>
      </c>
      <c r="AK29" s="30" t="s">
        <v>33</v>
      </c>
      <c r="AL29" s="44">
        <v>0</v>
      </c>
      <c r="AM29" s="44">
        <v>0</v>
      </c>
      <c r="AN29" s="44">
        <v>0</v>
      </c>
      <c r="AO29" s="44">
        <v>1</v>
      </c>
      <c r="AP29" s="28">
        <v>1</v>
      </c>
      <c r="AR29" s="30" t="s">
        <v>33</v>
      </c>
      <c r="AS29" s="44">
        <v>2</v>
      </c>
      <c r="AT29" s="44">
        <v>1</v>
      </c>
      <c r="AU29" s="44">
        <v>0</v>
      </c>
      <c r="AV29" s="44">
        <v>1</v>
      </c>
      <c r="AW29" s="28">
        <v>4</v>
      </c>
      <c r="AY29" s="30" t="s">
        <v>33</v>
      </c>
      <c r="AZ29" s="44">
        <v>6</v>
      </c>
      <c r="BA29" s="44">
        <v>3</v>
      </c>
      <c r="BB29" s="44">
        <v>0</v>
      </c>
      <c r="BC29" s="44">
        <v>1</v>
      </c>
      <c r="BD29" s="28">
        <v>10</v>
      </c>
      <c r="BF29" s="30" t="s">
        <v>33</v>
      </c>
      <c r="BG29" s="44">
        <v>1</v>
      </c>
      <c r="BH29" s="44">
        <v>1</v>
      </c>
      <c r="BI29" s="44">
        <v>1</v>
      </c>
      <c r="BJ29" s="44">
        <v>0</v>
      </c>
      <c r="BK29" s="28">
        <v>3</v>
      </c>
      <c r="BM29" s="30" t="s">
        <v>33</v>
      </c>
      <c r="BN29" s="44">
        <v>0</v>
      </c>
      <c r="BO29" s="44">
        <v>0</v>
      </c>
      <c r="BP29" s="44">
        <v>0</v>
      </c>
      <c r="BQ29" s="44"/>
      <c r="BR29" s="28">
        <v>0</v>
      </c>
      <c r="BT29" s="30" t="s">
        <v>33</v>
      </c>
      <c r="BU29" s="44">
        <v>0</v>
      </c>
      <c r="BV29" s="44">
        <v>3</v>
      </c>
      <c r="BW29" s="44">
        <v>0</v>
      </c>
      <c r="BX29" s="44">
        <v>0</v>
      </c>
      <c r="BY29" s="28">
        <v>3</v>
      </c>
      <c r="CA29" s="30" t="s">
        <v>33</v>
      </c>
      <c r="CB29" s="44">
        <v>0</v>
      </c>
      <c r="CC29" s="44">
        <v>0</v>
      </c>
      <c r="CD29" s="44">
        <v>0</v>
      </c>
      <c r="CE29" s="44">
        <v>1</v>
      </c>
      <c r="CF29" s="28">
        <v>1</v>
      </c>
      <c r="CI29" s="30" t="s">
        <v>33</v>
      </c>
      <c r="CJ29" s="44">
        <v>0</v>
      </c>
      <c r="CK29" s="44">
        <v>30</v>
      </c>
      <c r="CL29" s="44">
        <v>0</v>
      </c>
      <c r="CM29" s="44">
        <v>8</v>
      </c>
      <c r="CN29" s="28">
        <v>38</v>
      </c>
    </row>
    <row r="30" spans="1:92" s="30" customFormat="1" ht="12.75" customHeight="1" x14ac:dyDescent="0.35">
      <c r="A30" s="29">
        <v>79</v>
      </c>
      <c r="B30" s="30" t="s">
        <v>35</v>
      </c>
      <c r="C30" s="44">
        <v>1</v>
      </c>
      <c r="D30" s="44">
        <v>2</v>
      </c>
      <c r="E30" s="44">
        <v>0</v>
      </c>
      <c r="F30" s="44">
        <v>0</v>
      </c>
      <c r="G30" s="28">
        <v>3</v>
      </c>
      <c r="I30" s="30" t="s">
        <v>35</v>
      </c>
      <c r="J30" s="44">
        <v>3</v>
      </c>
      <c r="K30" s="44">
        <v>1</v>
      </c>
      <c r="L30" s="44">
        <v>0</v>
      </c>
      <c r="M30" s="44">
        <v>0</v>
      </c>
      <c r="N30" s="28">
        <v>4</v>
      </c>
      <c r="P30" s="30" t="s">
        <v>35</v>
      </c>
      <c r="Q30" s="44">
        <v>0</v>
      </c>
      <c r="R30" s="44">
        <v>0</v>
      </c>
      <c r="S30" s="44">
        <v>0</v>
      </c>
      <c r="T30" s="44">
        <v>0</v>
      </c>
      <c r="U30" s="28">
        <v>0</v>
      </c>
      <c r="W30" s="30" t="s">
        <v>35</v>
      </c>
      <c r="X30" s="44">
        <v>0</v>
      </c>
      <c r="Y30" s="44">
        <v>0</v>
      </c>
      <c r="Z30" s="44">
        <v>0</v>
      </c>
      <c r="AA30" s="44">
        <v>0</v>
      </c>
      <c r="AB30" s="28">
        <v>0</v>
      </c>
      <c r="AD30" s="30" t="s">
        <v>35</v>
      </c>
      <c r="AE30" s="44">
        <v>0</v>
      </c>
      <c r="AF30" s="44">
        <v>0</v>
      </c>
      <c r="AG30" s="44">
        <v>0</v>
      </c>
      <c r="AH30" s="44">
        <v>0</v>
      </c>
      <c r="AI30" s="28">
        <v>0</v>
      </c>
      <c r="AK30" s="30" t="s">
        <v>35</v>
      </c>
      <c r="AL30" s="44">
        <v>0</v>
      </c>
      <c r="AM30" s="44">
        <v>0</v>
      </c>
      <c r="AN30" s="44">
        <v>0</v>
      </c>
      <c r="AO30" s="44">
        <v>0</v>
      </c>
      <c r="AP30" s="28">
        <v>0</v>
      </c>
      <c r="AR30" s="30" t="s">
        <v>35</v>
      </c>
      <c r="AS30" s="44">
        <v>0</v>
      </c>
      <c r="AT30" s="44">
        <v>0</v>
      </c>
      <c r="AU30" s="44">
        <v>0</v>
      </c>
      <c r="AV30" s="44">
        <v>0</v>
      </c>
      <c r="AW30" s="28">
        <v>0</v>
      </c>
      <c r="AY30" s="30" t="s">
        <v>35</v>
      </c>
      <c r="AZ30" s="44">
        <v>5</v>
      </c>
      <c r="BA30" s="44">
        <v>1</v>
      </c>
      <c r="BB30" s="44">
        <v>1</v>
      </c>
      <c r="BC30" s="44">
        <v>2</v>
      </c>
      <c r="BD30" s="28">
        <v>9</v>
      </c>
      <c r="BF30" s="30" t="s">
        <v>35</v>
      </c>
      <c r="BG30" s="44">
        <v>0</v>
      </c>
      <c r="BH30" s="44">
        <v>0</v>
      </c>
      <c r="BI30" s="44">
        <v>0</v>
      </c>
      <c r="BJ30" s="44">
        <v>0</v>
      </c>
      <c r="BK30" s="28">
        <v>0</v>
      </c>
      <c r="BM30" s="30" t="s">
        <v>35</v>
      </c>
      <c r="BN30" s="44">
        <v>1</v>
      </c>
      <c r="BO30" s="44">
        <v>0</v>
      </c>
      <c r="BP30" s="44">
        <v>0</v>
      </c>
      <c r="BQ30" s="44"/>
      <c r="BR30" s="28">
        <v>1</v>
      </c>
      <c r="BT30" s="30" t="s">
        <v>35</v>
      </c>
      <c r="BU30" s="44">
        <v>3</v>
      </c>
      <c r="BV30" s="44">
        <v>3</v>
      </c>
      <c r="BW30" s="44">
        <v>1</v>
      </c>
      <c r="BX30" s="44">
        <v>5</v>
      </c>
      <c r="BY30" s="28">
        <v>12</v>
      </c>
      <c r="CA30" s="30" t="s">
        <v>35</v>
      </c>
      <c r="CB30" s="44">
        <v>0</v>
      </c>
      <c r="CC30" s="44">
        <v>0</v>
      </c>
      <c r="CD30" s="44">
        <v>0</v>
      </c>
      <c r="CE30" s="44">
        <v>0</v>
      </c>
      <c r="CF30" s="28">
        <v>0</v>
      </c>
      <c r="CI30" s="30" t="s">
        <v>35</v>
      </c>
      <c r="CJ30" s="44">
        <v>2</v>
      </c>
      <c r="CK30" s="44">
        <v>44</v>
      </c>
      <c r="CL30" s="44">
        <v>0</v>
      </c>
      <c r="CM30" s="44">
        <v>6</v>
      </c>
      <c r="CN30" s="28">
        <v>52</v>
      </c>
    </row>
    <row r="31" spans="1:92" s="30" customFormat="1" ht="12.75" customHeight="1" x14ac:dyDescent="0.35">
      <c r="A31" s="29"/>
      <c r="B31" s="30" t="s">
        <v>36</v>
      </c>
      <c r="C31" s="44">
        <v>0</v>
      </c>
      <c r="D31" s="44">
        <v>0</v>
      </c>
      <c r="E31" s="44">
        <v>0</v>
      </c>
      <c r="F31" s="44">
        <v>0</v>
      </c>
      <c r="G31" s="28">
        <v>0</v>
      </c>
      <c r="I31" s="30" t="s">
        <v>36</v>
      </c>
      <c r="J31" s="44">
        <v>0</v>
      </c>
      <c r="K31" s="44">
        <v>0</v>
      </c>
      <c r="L31" s="44">
        <v>0</v>
      </c>
      <c r="M31" s="44">
        <v>0</v>
      </c>
      <c r="N31" s="28">
        <v>0</v>
      </c>
      <c r="P31" s="30" t="s">
        <v>36</v>
      </c>
      <c r="Q31" s="44">
        <v>0</v>
      </c>
      <c r="R31" s="44">
        <v>0</v>
      </c>
      <c r="S31" s="44">
        <v>0</v>
      </c>
      <c r="T31" s="44">
        <v>0</v>
      </c>
      <c r="U31" s="28">
        <v>0</v>
      </c>
      <c r="W31" s="30" t="s">
        <v>36</v>
      </c>
      <c r="X31" s="44">
        <v>0</v>
      </c>
      <c r="Y31" s="44">
        <v>0</v>
      </c>
      <c r="Z31" s="44">
        <v>0</v>
      </c>
      <c r="AA31" s="44">
        <v>0</v>
      </c>
      <c r="AB31" s="28">
        <v>0</v>
      </c>
      <c r="AD31" s="30" t="s">
        <v>36</v>
      </c>
      <c r="AE31" s="44">
        <v>0</v>
      </c>
      <c r="AF31" s="44">
        <v>0</v>
      </c>
      <c r="AG31" s="44">
        <v>0</v>
      </c>
      <c r="AH31" s="44">
        <v>0</v>
      </c>
      <c r="AI31" s="28">
        <v>0</v>
      </c>
      <c r="AK31" s="30" t="s">
        <v>36</v>
      </c>
      <c r="AL31" s="44">
        <v>0</v>
      </c>
      <c r="AM31" s="44">
        <v>0</v>
      </c>
      <c r="AN31" s="44">
        <v>0</v>
      </c>
      <c r="AO31" s="44">
        <v>0</v>
      </c>
      <c r="AP31" s="28">
        <v>0</v>
      </c>
      <c r="AR31" s="30" t="s">
        <v>36</v>
      </c>
      <c r="AS31" s="44">
        <v>0</v>
      </c>
      <c r="AT31" s="44">
        <v>0</v>
      </c>
      <c r="AU31" s="44">
        <v>0</v>
      </c>
      <c r="AV31" s="44">
        <v>0</v>
      </c>
      <c r="AW31" s="28">
        <v>0</v>
      </c>
      <c r="AY31" s="30" t="s">
        <v>36</v>
      </c>
      <c r="AZ31" s="44">
        <v>0</v>
      </c>
      <c r="BA31" s="44">
        <v>0</v>
      </c>
      <c r="BB31" s="44">
        <v>0</v>
      </c>
      <c r="BC31" s="44">
        <v>0</v>
      </c>
      <c r="BD31" s="28">
        <v>0</v>
      </c>
      <c r="BF31" s="30" t="s">
        <v>36</v>
      </c>
      <c r="BG31" s="44">
        <v>0</v>
      </c>
      <c r="BH31" s="44">
        <v>0</v>
      </c>
      <c r="BI31" s="44">
        <v>0</v>
      </c>
      <c r="BJ31" s="44">
        <v>0</v>
      </c>
      <c r="BK31" s="28">
        <v>0</v>
      </c>
      <c r="BM31" s="30" t="s">
        <v>36</v>
      </c>
      <c r="BN31" s="44">
        <v>0</v>
      </c>
      <c r="BO31" s="44">
        <v>0</v>
      </c>
      <c r="BP31" s="44">
        <v>0</v>
      </c>
      <c r="BQ31" s="44"/>
      <c r="BR31" s="28">
        <v>0</v>
      </c>
      <c r="BT31" s="30" t="s">
        <v>36</v>
      </c>
      <c r="BU31" s="44">
        <v>0</v>
      </c>
      <c r="BV31" s="44">
        <v>0</v>
      </c>
      <c r="BW31" s="44">
        <v>1</v>
      </c>
      <c r="BX31" s="44">
        <v>0</v>
      </c>
      <c r="BY31" s="28">
        <v>1</v>
      </c>
      <c r="CA31" s="30" t="s">
        <v>36</v>
      </c>
      <c r="CB31" s="44">
        <v>0</v>
      </c>
      <c r="CC31" s="44">
        <v>0</v>
      </c>
      <c r="CD31" s="44">
        <v>0</v>
      </c>
      <c r="CE31" s="44">
        <v>0</v>
      </c>
      <c r="CF31" s="28">
        <v>0</v>
      </c>
      <c r="CI31" s="30" t="s">
        <v>36</v>
      </c>
      <c r="CJ31" s="44">
        <v>0</v>
      </c>
      <c r="CK31" s="44">
        <v>0</v>
      </c>
      <c r="CL31" s="44">
        <v>2</v>
      </c>
      <c r="CM31" s="44">
        <v>0</v>
      </c>
      <c r="CN31" s="28">
        <v>2</v>
      </c>
    </row>
    <row r="32" spans="1:92" s="30" customFormat="1" ht="12.75" customHeight="1" x14ac:dyDescent="0.35">
      <c r="A32" s="29">
        <v>80</v>
      </c>
      <c r="B32" s="30" t="s">
        <v>37</v>
      </c>
      <c r="C32" s="44">
        <v>1</v>
      </c>
      <c r="D32" s="44">
        <v>2</v>
      </c>
      <c r="E32" s="44">
        <v>0</v>
      </c>
      <c r="F32" s="44">
        <v>0</v>
      </c>
      <c r="G32" s="28">
        <v>3</v>
      </c>
      <c r="I32" s="30" t="s">
        <v>37</v>
      </c>
      <c r="J32" s="44">
        <v>0</v>
      </c>
      <c r="K32" s="44">
        <v>0</v>
      </c>
      <c r="L32" s="44">
        <v>1</v>
      </c>
      <c r="M32" s="44">
        <v>1</v>
      </c>
      <c r="N32" s="28">
        <v>2</v>
      </c>
      <c r="P32" s="30" t="s">
        <v>37</v>
      </c>
      <c r="Q32" s="44">
        <v>0</v>
      </c>
      <c r="R32" s="44">
        <v>0</v>
      </c>
      <c r="S32" s="44">
        <v>0</v>
      </c>
      <c r="T32" s="44">
        <v>0</v>
      </c>
      <c r="U32" s="28">
        <v>0</v>
      </c>
      <c r="W32" s="30" t="s">
        <v>37</v>
      </c>
      <c r="X32" s="44">
        <v>0</v>
      </c>
      <c r="Y32" s="44">
        <v>0</v>
      </c>
      <c r="Z32" s="44">
        <v>0</v>
      </c>
      <c r="AA32" s="44">
        <v>0</v>
      </c>
      <c r="AB32" s="28">
        <v>0</v>
      </c>
      <c r="AD32" s="30" t="s">
        <v>37</v>
      </c>
      <c r="AE32" s="44">
        <v>0</v>
      </c>
      <c r="AF32" s="44">
        <v>0</v>
      </c>
      <c r="AG32" s="44">
        <v>0</v>
      </c>
      <c r="AH32" s="44">
        <v>0</v>
      </c>
      <c r="AI32" s="28">
        <v>0</v>
      </c>
      <c r="AK32" s="30" t="s">
        <v>37</v>
      </c>
      <c r="AL32" s="44">
        <v>0</v>
      </c>
      <c r="AM32" s="44">
        <v>0</v>
      </c>
      <c r="AN32" s="44">
        <v>0</v>
      </c>
      <c r="AO32" s="44">
        <v>0</v>
      </c>
      <c r="AP32" s="28">
        <v>0</v>
      </c>
      <c r="AR32" s="30" t="s">
        <v>37</v>
      </c>
      <c r="AS32" s="44">
        <v>0</v>
      </c>
      <c r="AT32" s="44">
        <v>0</v>
      </c>
      <c r="AU32" s="44">
        <v>0</v>
      </c>
      <c r="AV32" s="44">
        <v>0</v>
      </c>
      <c r="AW32" s="28">
        <v>0</v>
      </c>
      <c r="AY32" s="30" t="s">
        <v>37</v>
      </c>
      <c r="AZ32" s="44">
        <v>14</v>
      </c>
      <c r="BA32" s="44">
        <v>5</v>
      </c>
      <c r="BB32" s="44">
        <v>0</v>
      </c>
      <c r="BC32" s="44">
        <v>5</v>
      </c>
      <c r="BD32" s="28">
        <v>24</v>
      </c>
      <c r="BF32" s="30" t="s">
        <v>37</v>
      </c>
      <c r="BG32" s="44">
        <v>0</v>
      </c>
      <c r="BH32" s="44">
        <v>1</v>
      </c>
      <c r="BI32" s="44">
        <v>0</v>
      </c>
      <c r="BJ32" s="44">
        <v>1</v>
      </c>
      <c r="BK32" s="28">
        <v>2</v>
      </c>
      <c r="BM32" s="30" t="s">
        <v>37</v>
      </c>
      <c r="BN32" s="44">
        <v>0</v>
      </c>
      <c r="BO32" s="44">
        <v>0</v>
      </c>
      <c r="BP32" s="44">
        <v>0</v>
      </c>
      <c r="BQ32" s="44"/>
      <c r="BR32" s="28">
        <v>0</v>
      </c>
      <c r="BT32" s="30" t="s">
        <v>37</v>
      </c>
      <c r="BU32" s="44">
        <v>2</v>
      </c>
      <c r="BV32" s="44">
        <v>2</v>
      </c>
      <c r="BW32" s="44">
        <v>0</v>
      </c>
      <c r="BX32" s="44">
        <v>4</v>
      </c>
      <c r="BY32" s="28">
        <v>8</v>
      </c>
      <c r="CA32" s="30" t="s">
        <v>37</v>
      </c>
      <c r="CB32" s="44">
        <v>0</v>
      </c>
      <c r="CC32" s="44">
        <v>0</v>
      </c>
      <c r="CD32" s="44">
        <v>0</v>
      </c>
      <c r="CE32" s="44">
        <v>0</v>
      </c>
      <c r="CF32" s="28">
        <v>0</v>
      </c>
      <c r="CI32" s="30" t="s">
        <v>37</v>
      </c>
      <c r="CJ32" s="44">
        <v>1</v>
      </c>
      <c r="CK32" s="44">
        <v>45</v>
      </c>
      <c r="CL32" s="44">
        <v>0</v>
      </c>
      <c r="CM32" s="44">
        <v>0</v>
      </c>
      <c r="CN32" s="28">
        <v>46</v>
      </c>
    </row>
    <row r="33" spans="1:92" s="30" customFormat="1" ht="13.5" customHeight="1" x14ac:dyDescent="0.35">
      <c r="A33" s="29">
        <v>81</v>
      </c>
      <c r="B33" s="30" t="s">
        <v>38</v>
      </c>
      <c r="C33" s="44">
        <v>0</v>
      </c>
      <c r="D33" s="44">
        <v>2</v>
      </c>
      <c r="E33" s="44">
        <v>0</v>
      </c>
      <c r="F33" s="44">
        <v>0</v>
      </c>
      <c r="G33" s="28">
        <v>2</v>
      </c>
      <c r="I33" s="30" t="s">
        <v>38</v>
      </c>
      <c r="J33" s="44">
        <v>0</v>
      </c>
      <c r="K33" s="44">
        <v>0</v>
      </c>
      <c r="L33" s="44">
        <v>0</v>
      </c>
      <c r="M33" s="44">
        <v>0</v>
      </c>
      <c r="N33" s="28">
        <v>0</v>
      </c>
      <c r="P33" s="30" t="s">
        <v>38</v>
      </c>
      <c r="Q33" s="44">
        <v>0</v>
      </c>
      <c r="R33" s="44">
        <v>0</v>
      </c>
      <c r="S33" s="44">
        <v>0</v>
      </c>
      <c r="T33" s="44">
        <v>0</v>
      </c>
      <c r="U33" s="28">
        <v>0</v>
      </c>
      <c r="W33" s="30" t="s">
        <v>38</v>
      </c>
      <c r="X33" s="44">
        <v>0</v>
      </c>
      <c r="Y33" s="44">
        <v>0</v>
      </c>
      <c r="Z33" s="44">
        <v>0</v>
      </c>
      <c r="AA33" s="44">
        <v>0</v>
      </c>
      <c r="AB33" s="28">
        <v>0</v>
      </c>
      <c r="AD33" s="30" t="s">
        <v>38</v>
      </c>
      <c r="AE33" s="44">
        <v>0</v>
      </c>
      <c r="AF33" s="44">
        <v>0</v>
      </c>
      <c r="AG33" s="44">
        <v>0</v>
      </c>
      <c r="AH33" s="44">
        <v>1</v>
      </c>
      <c r="AI33" s="28">
        <v>1</v>
      </c>
      <c r="AK33" s="30" t="s">
        <v>38</v>
      </c>
      <c r="AL33" s="44">
        <v>0</v>
      </c>
      <c r="AM33" s="44">
        <v>0</v>
      </c>
      <c r="AN33" s="44">
        <v>0</v>
      </c>
      <c r="AO33" s="44">
        <v>0</v>
      </c>
      <c r="AP33" s="28">
        <v>0</v>
      </c>
      <c r="AR33" s="30" t="s">
        <v>38</v>
      </c>
      <c r="AS33" s="44">
        <v>1</v>
      </c>
      <c r="AT33" s="44">
        <v>0</v>
      </c>
      <c r="AU33" s="44">
        <v>0</v>
      </c>
      <c r="AV33" s="44">
        <v>0</v>
      </c>
      <c r="AW33" s="28">
        <v>1</v>
      </c>
      <c r="AY33" s="30" t="s">
        <v>38</v>
      </c>
      <c r="AZ33" s="44">
        <v>23</v>
      </c>
      <c r="BA33" s="44">
        <v>5</v>
      </c>
      <c r="BB33" s="44">
        <v>0</v>
      </c>
      <c r="BC33" s="44">
        <v>2</v>
      </c>
      <c r="BD33" s="28">
        <v>30</v>
      </c>
      <c r="BF33" s="30" t="s">
        <v>38</v>
      </c>
      <c r="BG33" s="44">
        <v>0</v>
      </c>
      <c r="BH33" s="44">
        <v>0</v>
      </c>
      <c r="BI33" s="44">
        <v>0</v>
      </c>
      <c r="BJ33" s="44">
        <v>0</v>
      </c>
      <c r="BK33" s="28">
        <v>0</v>
      </c>
      <c r="BM33" s="30" t="s">
        <v>38</v>
      </c>
      <c r="BN33" s="44">
        <v>0</v>
      </c>
      <c r="BO33" s="44">
        <v>0</v>
      </c>
      <c r="BP33" s="44">
        <v>0</v>
      </c>
      <c r="BQ33" s="44"/>
      <c r="BR33" s="28">
        <v>0</v>
      </c>
      <c r="BT33" s="30" t="s">
        <v>38</v>
      </c>
      <c r="BU33" s="44">
        <v>2</v>
      </c>
      <c r="BV33" s="44">
        <v>13</v>
      </c>
      <c r="BW33" s="44">
        <v>1</v>
      </c>
      <c r="BX33" s="44">
        <v>5</v>
      </c>
      <c r="BY33" s="28">
        <v>21</v>
      </c>
      <c r="CA33" s="30" t="s">
        <v>38</v>
      </c>
      <c r="CB33" s="44">
        <v>0</v>
      </c>
      <c r="CC33" s="44">
        <v>0</v>
      </c>
      <c r="CD33" s="44">
        <v>0</v>
      </c>
      <c r="CE33" s="44">
        <v>0</v>
      </c>
      <c r="CF33" s="28">
        <v>0</v>
      </c>
      <c r="CI33" s="30" t="s">
        <v>38</v>
      </c>
      <c r="CJ33" s="44">
        <v>0</v>
      </c>
      <c r="CK33" s="44">
        <v>6</v>
      </c>
      <c r="CL33" s="44">
        <v>0</v>
      </c>
      <c r="CM33" s="44">
        <v>0</v>
      </c>
      <c r="CN33" s="28">
        <v>6</v>
      </c>
    </row>
    <row r="34" spans="1:92" s="30" customFormat="1" ht="13.5" customHeight="1" x14ac:dyDescent="0.35">
      <c r="A34" s="29">
        <v>83</v>
      </c>
      <c r="B34" s="30" t="s">
        <v>39</v>
      </c>
      <c r="C34" s="44">
        <v>0</v>
      </c>
      <c r="D34" s="44">
        <v>0</v>
      </c>
      <c r="E34" s="44">
        <v>0</v>
      </c>
      <c r="F34" s="44">
        <v>0</v>
      </c>
      <c r="G34" s="28">
        <v>0</v>
      </c>
      <c r="I34" s="30" t="s">
        <v>39</v>
      </c>
      <c r="J34" s="44">
        <v>0</v>
      </c>
      <c r="K34" s="44">
        <v>1</v>
      </c>
      <c r="L34" s="44">
        <v>0</v>
      </c>
      <c r="M34" s="44">
        <v>0</v>
      </c>
      <c r="N34" s="28">
        <v>1</v>
      </c>
      <c r="P34" s="30" t="s">
        <v>39</v>
      </c>
      <c r="Q34" s="44">
        <v>0</v>
      </c>
      <c r="R34" s="44">
        <v>0</v>
      </c>
      <c r="S34" s="44">
        <v>0</v>
      </c>
      <c r="T34" s="44">
        <v>0</v>
      </c>
      <c r="U34" s="28">
        <v>0</v>
      </c>
      <c r="W34" s="30" t="s">
        <v>39</v>
      </c>
      <c r="X34" s="44">
        <v>0</v>
      </c>
      <c r="Y34" s="44">
        <v>0</v>
      </c>
      <c r="Z34" s="44">
        <v>0</v>
      </c>
      <c r="AA34" s="44">
        <v>0</v>
      </c>
      <c r="AB34" s="28">
        <v>0</v>
      </c>
      <c r="AD34" s="30" t="s">
        <v>39</v>
      </c>
      <c r="AE34" s="44">
        <v>0</v>
      </c>
      <c r="AF34" s="44">
        <v>1</v>
      </c>
      <c r="AG34" s="44">
        <v>0</v>
      </c>
      <c r="AH34" s="44">
        <v>3</v>
      </c>
      <c r="AI34" s="28">
        <v>4</v>
      </c>
      <c r="AK34" s="30" t="s">
        <v>39</v>
      </c>
      <c r="AL34" s="44">
        <v>0</v>
      </c>
      <c r="AM34" s="44">
        <v>0</v>
      </c>
      <c r="AN34" s="44">
        <v>0</v>
      </c>
      <c r="AO34" s="44">
        <v>1</v>
      </c>
      <c r="AP34" s="28">
        <v>1</v>
      </c>
      <c r="AR34" s="30" t="s">
        <v>39</v>
      </c>
      <c r="AS34" s="44">
        <v>0</v>
      </c>
      <c r="AT34" s="44">
        <v>0</v>
      </c>
      <c r="AU34" s="44">
        <v>0</v>
      </c>
      <c r="AV34" s="44">
        <v>0</v>
      </c>
      <c r="AW34" s="28">
        <v>0</v>
      </c>
      <c r="AY34" s="30" t="s">
        <v>39</v>
      </c>
      <c r="AZ34" s="44">
        <v>10</v>
      </c>
      <c r="BA34" s="44">
        <v>3</v>
      </c>
      <c r="BB34" s="44">
        <v>0</v>
      </c>
      <c r="BC34" s="44">
        <v>1</v>
      </c>
      <c r="BD34" s="28">
        <v>14</v>
      </c>
      <c r="BF34" s="30" t="s">
        <v>39</v>
      </c>
      <c r="BG34" s="44">
        <v>2</v>
      </c>
      <c r="BH34" s="44">
        <v>0</v>
      </c>
      <c r="BI34" s="44">
        <v>0</v>
      </c>
      <c r="BJ34" s="44">
        <v>0</v>
      </c>
      <c r="BK34" s="28">
        <v>2</v>
      </c>
      <c r="BM34" s="30" t="s">
        <v>39</v>
      </c>
      <c r="BN34" s="44">
        <v>0</v>
      </c>
      <c r="BO34" s="44">
        <v>0</v>
      </c>
      <c r="BP34" s="44">
        <v>0</v>
      </c>
      <c r="BQ34" s="44"/>
      <c r="BR34" s="28">
        <v>0</v>
      </c>
      <c r="BT34" s="30" t="s">
        <v>39</v>
      </c>
      <c r="BU34" s="44">
        <v>0</v>
      </c>
      <c r="BV34" s="44">
        <v>0</v>
      </c>
      <c r="BW34" s="44">
        <v>2</v>
      </c>
      <c r="BX34" s="44">
        <v>2</v>
      </c>
      <c r="BY34" s="28">
        <v>4</v>
      </c>
      <c r="CA34" s="30" t="s">
        <v>39</v>
      </c>
      <c r="CB34" s="44">
        <v>1</v>
      </c>
      <c r="CC34" s="44">
        <v>0</v>
      </c>
      <c r="CD34" s="44">
        <v>0</v>
      </c>
      <c r="CE34" s="44">
        <v>0</v>
      </c>
      <c r="CF34" s="28">
        <v>1</v>
      </c>
      <c r="CI34" s="30" t="s">
        <v>39</v>
      </c>
      <c r="CJ34" s="44">
        <v>0</v>
      </c>
      <c r="CK34" s="44">
        <v>23</v>
      </c>
      <c r="CL34" s="44">
        <v>0</v>
      </c>
      <c r="CM34" s="44">
        <v>1</v>
      </c>
      <c r="CN34" s="28">
        <v>24</v>
      </c>
    </row>
    <row r="35" spans="1:92" s="30" customFormat="1" ht="14.25" customHeight="1" x14ac:dyDescent="0.35">
      <c r="A35" s="29">
        <v>84</v>
      </c>
      <c r="B35" s="30" t="s">
        <v>40</v>
      </c>
      <c r="C35" s="44">
        <v>1</v>
      </c>
      <c r="D35" s="44">
        <v>1</v>
      </c>
      <c r="E35" s="44">
        <v>0</v>
      </c>
      <c r="F35" s="44">
        <v>0</v>
      </c>
      <c r="G35" s="28">
        <v>2</v>
      </c>
      <c r="I35" s="30" t="s">
        <v>40</v>
      </c>
      <c r="J35" s="44">
        <v>0</v>
      </c>
      <c r="K35" s="44">
        <v>0</v>
      </c>
      <c r="L35" s="44">
        <v>0</v>
      </c>
      <c r="M35" s="44">
        <v>0</v>
      </c>
      <c r="N35" s="28">
        <v>0</v>
      </c>
      <c r="P35" s="30" t="s">
        <v>40</v>
      </c>
      <c r="Q35" s="44">
        <v>0</v>
      </c>
      <c r="R35" s="44">
        <v>0</v>
      </c>
      <c r="S35" s="44">
        <v>0</v>
      </c>
      <c r="T35" s="44">
        <v>0</v>
      </c>
      <c r="U35" s="28">
        <v>0</v>
      </c>
      <c r="W35" s="30" t="s">
        <v>40</v>
      </c>
      <c r="X35" s="44">
        <v>0</v>
      </c>
      <c r="Y35" s="44">
        <v>0</v>
      </c>
      <c r="Z35" s="44">
        <v>0</v>
      </c>
      <c r="AA35" s="44">
        <v>0</v>
      </c>
      <c r="AB35" s="28">
        <v>0</v>
      </c>
      <c r="AD35" s="30" t="s">
        <v>40</v>
      </c>
      <c r="AE35" s="44">
        <v>0</v>
      </c>
      <c r="AF35" s="44">
        <v>0</v>
      </c>
      <c r="AG35" s="44">
        <v>0</v>
      </c>
      <c r="AH35" s="44">
        <v>1</v>
      </c>
      <c r="AI35" s="28">
        <v>1</v>
      </c>
      <c r="AK35" s="30" t="s">
        <v>40</v>
      </c>
      <c r="AL35" s="44">
        <v>0</v>
      </c>
      <c r="AM35" s="44">
        <v>0</v>
      </c>
      <c r="AN35" s="44">
        <v>0</v>
      </c>
      <c r="AO35" s="44">
        <v>7</v>
      </c>
      <c r="AP35" s="28">
        <v>7</v>
      </c>
      <c r="AR35" s="30" t="s">
        <v>40</v>
      </c>
      <c r="AS35" s="44">
        <v>0</v>
      </c>
      <c r="AT35" s="44">
        <v>0</v>
      </c>
      <c r="AU35" s="44">
        <v>0</v>
      </c>
      <c r="AV35" s="44">
        <v>0</v>
      </c>
      <c r="AW35" s="28">
        <v>0</v>
      </c>
      <c r="AY35" s="30" t="s">
        <v>40</v>
      </c>
      <c r="AZ35" s="44">
        <v>21</v>
      </c>
      <c r="BA35" s="44">
        <v>5</v>
      </c>
      <c r="BB35" s="44">
        <v>0</v>
      </c>
      <c r="BC35" s="44">
        <v>1</v>
      </c>
      <c r="BD35" s="28">
        <v>27</v>
      </c>
      <c r="BF35" s="30" t="s">
        <v>40</v>
      </c>
      <c r="BG35" s="44">
        <v>1</v>
      </c>
      <c r="BH35" s="44">
        <v>0</v>
      </c>
      <c r="BI35" s="44">
        <v>0</v>
      </c>
      <c r="BJ35" s="44">
        <v>0</v>
      </c>
      <c r="BK35" s="28">
        <v>1</v>
      </c>
      <c r="BM35" s="30" t="s">
        <v>40</v>
      </c>
      <c r="BN35" s="44">
        <v>0</v>
      </c>
      <c r="BO35" s="44">
        <v>0</v>
      </c>
      <c r="BP35" s="44">
        <v>0</v>
      </c>
      <c r="BQ35" s="44"/>
      <c r="BR35" s="28">
        <v>0</v>
      </c>
      <c r="BT35" s="30" t="s">
        <v>40</v>
      </c>
      <c r="BU35" s="44">
        <v>3</v>
      </c>
      <c r="BV35" s="44">
        <v>2</v>
      </c>
      <c r="BW35" s="44">
        <v>0</v>
      </c>
      <c r="BX35" s="44">
        <v>10</v>
      </c>
      <c r="BY35" s="28">
        <v>15</v>
      </c>
      <c r="CA35" s="30" t="s">
        <v>40</v>
      </c>
      <c r="CB35" s="44">
        <v>2</v>
      </c>
      <c r="CC35" s="44">
        <v>0</v>
      </c>
      <c r="CD35" s="44">
        <v>0</v>
      </c>
      <c r="CE35" s="44">
        <v>0</v>
      </c>
      <c r="CF35" s="28">
        <v>2</v>
      </c>
      <c r="CI35" s="30" t="s">
        <v>40</v>
      </c>
      <c r="CJ35" s="44">
        <v>1</v>
      </c>
      <c r="CK35" s="44">
        <v>24</v>
      </c>
      <c r="CL35" s="44">
        <v>0</v>
      </c>
      <c r="CM35" s="44">
        <v>4</v>
      </c>
      <c r="CN35" s="28">
        <v>29</v>
      </c>
    </row>
    <row r="36" spans="1:92" s="30" customFormat="1" ht="12.75" customHeight="1" x14ac:dyDescent="0.35">
      <c r="A36" s="29">
        <v>85</v>
      </c>
      <c r="B36" s="30" t="s">
        <v>41</v>
      </c>
      <c r="C36" s="44">
        <v>0</v>
      </c>
      <c r="D36" s="44">
        <v>1</v>
      </c>
      <c r="E36" s="44">
        <v>0</v>
      </c>
      <c r="F36" s="44">
        <v>0</v>
      </c>
      <c r="G36" s="28">
        <v>1</v>
      </c>
      <c r="I36" s="30" t="s">
        <v>41</v>
      </c>
      <c r="J36" s="44">
        <v>1</v>
      </c>
      <c r="K36" s="44">
        <v>0</v>
      </c>
      <c r="L36" s="44">
        <v>0</v>
      </c>
      <c r="M36" s="44">
        <v>0</v>
      </c>
      <c r="N36" s="28">
        <v>1</v>
      </c>
      <c r="P36" s="30" t="s">
        <v>41</v>
      </c>
      <c r="Q36" s="44">
        <v>0</v>
      </c>
      <c r="R36" s="44">
        <v>0</v>
      </c>
      <c r="S36" s="44">
        <v>0</v>
      </c>
      <c r="T36" s="44">
        <v>0</v>
      </c>
      <c r="U36" s="28">
        <v>0</v>
      </c>
      <c r="W36" s="30" t="s">
        <v>41</v>
      </c>
      <c r="X36" s="44">
        <v>0</v>
      </c>
      <c r="Y36" s="44">
        <v>0</v>
      </c>
      <c r="Z36" s="44">
        <v>0</v>
      </c>
      <c r="AA36" s="44">
        <v>0</v>
      </c>
      <c r="AB36" s="28">
        <v>0</v>
      </c>
      <c r="AD36" s="30" t="s">
        <v>41</v>
      </c>
      <c r="AE36" s="44">
        <v>0</v>
      </c>
      <c r="AF36" s="44">
        <v>0</v>
      </c>
      <c r="AG36" s="44">
        <v>14</v>
      </c>
      <c r="AH36" s="44">
        <v>0</v>
      </c>
      <c r="AI36" s="28">
        <v>14</v>
      </c>
      <c r="AK36" s="30" t="s">
        <v>41</v>
      </c>
      <c r="AL36" s="44">
        <v>0</v>
      </c>
      <c r="AM36" s="44">
        <v>0</v>
      </c>
      <c r="AN36" s="44">
        <v>0</v>
      </c>
      <c r="AO36" s="44">
        <v>0</v>
      </c>
      <c r="AP36" s="28">
        <v>0</v>
      </c>
      <c r="AR36" s="30" t="s">
        <v>41</v>
      </c>
      <c r="AS36" s="44">
        <v>2</v>
      </c>
      <c r="AT36" s="44">
        <v>0</v>
      </c>
      <c r="AU36" s="44">
        <v>0</v>
      </c>
      <c r="AV36" s="44">
        <v>0</v>
      </c>
      <c r="AW36" s="28">
        <v>2</v>
      </c>
      <c r="AY36" s="30" t="s">
        <v>41</v>
      </c>
      <c r="AZ36" s="44">
        <v>6</v>
      </c>
      <c r="BA36" s="44">
        <v>0</v>
      </c>
      <c r="BB36" s="44">
        <v>0</v>
      </c>
      <c r="BC36" s="44">
        <v>6</v>
      </c>
      <c r="BD36" s="28">
        <v>12</v>
      </c>
      <c r="BF36" s="30" t="s">
        <v>41</v>
      </c>
      <c r="BG36" s="44">
        <v>2</v>
      </c>
      <c r="BH36" s="44">
        <v>1</v>
      </c>
      <c r="BI36" s="44">
        <v>0</v>
      </c>
      <c r="BJ36" s="44">
        <v>4</v>
      </c>
      <c r="BK36" s="28">
        <v>7</v>
      </c>
      <c r="BM36" s="30" t="s">
        <v>41</v>
      </c>
      <c r="BN36" s="44">
        <v>0</v>
      </c>
      <c r="BO36" s="44">
        <v>1</v>
      </c>
      <c r="BP36" s="44">
        <v>0</v>
      </c>
      <c r="BQ36" s="44"/>
      <c r="BR36" s="28">
        <v>1</v>
      </c>
      <c r="BT36" s="30" t="s">
        <v>41</v>
      </c>
      <c r="BU36" s="44">
        <v>3</v>
      </c>
      <c r="BV36" s="44">
        <v>1</v>
      </c>
      <c r="BW36" s="44">
        <v>0</v>
      </c>
      <c r="BX36" s="44">
        <v>2</v>
      </c>
      <c r="BY36" s="28">
        <v>6</v>
      </c>
      <c r="CA36" s="30" t="s">
        <v>41</v>
      </c>
      <c r="CB36" s="44">
        <v>0</v>
      </c>
      <c r="CC36" s="44">
        <v>1</v>
      </c>
      <c r="CD36" s="44">
        <v>0</v>
      </c>
      <c r="CE36" s="44">
        <v>0</v>
      </c>
      <c r="CF36" s="28">
        <v>1</v>
      </c>
      <c r="CI36" s="30" t="s">
        <v>41</v>
      </c>
      <c r="CJ36" s="44">
        <v>1</v>
      </c>
      <c r="CK36" s="44">
        <v>50</v>
      </c>
      <c r="CL36" s="44">
        <v>0</v>
      </c>
      <c r="CM36" s="44">
        <v>1</v>
      </c>
      <c r="CN36" s="28">
        <v>52</v>
      </c>
    </row>
    <row r="37" spans="1:92" s="30" customFormat="1" ht="12.75" customHeight="1" x14ac:dyDescent="0.35">
      <c r="A37" s="29">
        <v>87</v>
      </c>
      <c r="B37" s="30" t="s">
        <v>42</v>
      </c>
      <c r="C37" s="44">
        <v>0</v>
      </c>
      <c r="D37" s="44">
        <v>2</v>
      </c>
      <c r="E37" s="44">
        <v>0</v>
      </c>
      <c r="F37" s="44">
        <v>0</v>
      </c>
      <c r="G37" s="28">
        <v>2</v>
      </c>
      <c r="I37" s="30" t="s">
        <v>42</v>
      </c>
      <c r="J37" s="44">
        <v>0</v>
      </c>
      <c r="K37" s="44">
        <v>0</v>
      </c>
      <c r="L37" s="44">
        <v>0</v>
      </c>
      <c r="M37" s="44">
        <v>0</v>
      </c>
      <c r="N37" s="28">
        <v>0</v>
      </c>
      <c r="P37" s="30" t="s">
        <v>42</v>
      </c>
      <c r="Q37" s="44">
        <v>0</v>
      </c>
      <c r="R37" s="44">
        <v>0</v>
      </c>
      <c r="S37" s="44">
        <v>0</v>
      </c>
      <c r="T37" s="44">
        <v>0</v>
      </c>
      <c r="U37" s="28">
        <v>0</v>
      </c>
      <c r="W37" s="30" t="s">
        <v>42</v>
      </c>
      <c r="X37" s="44">
        <v>0</v>
      </c>
      <c r="Y37" s="44">
        <v>0</v>
      </c>
      <c r="Z37" s="44">
        <v>0</v>
      </c>
      <c r="AA37" s="44">
        <v>0</v>
      </c>
      <c r="AB37" s="28">
        <v>0</v>
      </c>
      <c r="AD37" s="30" t="s">
        <v>42</v>
      </c>
      <c r="AE37" s="44">
        <v>0</v>
      </c>
      <c r="AF37" s="44">
        <v>0</v>
      </c>
      <c r="AG37" s="44">
        <v>0</v>
      </c>
      <c r="AH37" s="44">
        <v>0</v>
      </c>
      <c r="AI37" s="28">
        <v>0</v>
      </c>
      <c r="AK37" s="30" t="s">
        <v>42</v>
      </c>
      <c r="AL37" s="44">
        <v>0</v>
      </c>
      <c r="AM37" s="44">
        <v>0</v>
      </c>
      <c r="AN37" s="44">
        <v>0</v>
      </c>
      <c r="AO37" s="44">
        <v>0</v>
      </c>
      <c r="AP37" s="28">
        <v>0</v>
      </c>
      <c r="AR37" s="30" t="s">
        <v>42</v>
      </c>
      <c r="AS37" s="44">
        <v>0</v>
      </c>
      <c r="AT37" s="44">
        <v>0</v>
      </c>
      <c r="AU37" s="44">
        <v>0</v>
      </c>
      <c r="AV37" s="44">
        <v>0</v>
      </c>
      <c r="AW37" s="28">
        <v>0</v>
      </c>
      <c r="AY37" s="30" t="s">
        <v>42</v>
      </c>
      <c r="AZ37" s="44">
        <v>2</v>
      </c>
      <c r="BA37" s="44">
        <v>1</v>
      </c>
      <c r="BB37" s="44">
        <v>0</v>
      </c>
      <c r="BC37" s="44">
        <v>1</v>
      </c>
      <c r="BD37" s="28">
        <v>4</v>
      </c>
      <c r="BF37" s="30" t="s">
        <v>42</v>
      </c>
      <c r="BG37" s="44">
        <v>0</v>
      </c>
      <c r="BH37" s="44">
        <v>0</v>
      </c>
      <c r="BI37" s="44">
        <v>0</v>
      </c>
      <c r="BJ37" s="44">
        <v>0</v>
      </c>
      <c r="BK37" s="28">
        <v>0</v>
      </c>
      <c r="BM37" s="30" t="s">
        <v>42</v>
      </c>
      <c r="BN37" s="44">
        <v>0</v>
      </c>
      <c r="BO37" s="44">
        <v>0</v>
      </c>
      <c r="BP37" s="44">
        <v>0</v>
      </c>
      <c r="BQ37" s="44"/>
      <c r="BR37" s="28">
        <v>0</v>
      </c>
      <c r="BT37" s="30" t="s">
        <v>42</v>
      </c>
      <c r="BU37" s="44">
        <v>0</v>
      </c>
      <c r="BV37" s="44">
        <v>8</v>
      </c>
      <c r="BW37" s="44">
        <v>0</v>
      </c>
      <c r="BX37" s="44">
        <v>0</v>
      </c>
      <c r="BY37" s="28">
        <v>8</v>
      </c>
      <c r="CA37" s="30" t="s">
        <v>42</v>
      </c>
      <c r="CB37" s="44">
        <v>0</v>
      </c>
      <c r="CC37" s="44">
        <v>0</v>
      </c>
      <c r="CD37" s="44">
        <v>0</v>
      </c>
      <c r="CE37" s="44">
        <v>0</v>
      </c>
      <c r="CF37" s="28">
        <v>0</v>
      </c>
      <c r="CI37" s="30" t="s">
        <v>42</v>
      </c>
      <c r="CJ37" s="44">
        <v>0</v>
      </c>
      <c r="CK37" s="44">
        <v>8</v>
      </c>
      <c r="CL37" s="44">
        <v>0</v>
      </c>
      <c r="CM37" s="44">
        <v>4</v>
      </c>
      <c r="CN37" s="28">
        <v>12</v>
      </c>
    </row>
    <row r="38" spans="1:92" s="30" customFormat="1" ht="12.75" customHeight="1" x14ac:dyDescent="0.35">
      <c r="A38" s="29">
        <v>90</v>
      </c>
      <c r="B38" s="30" t="s">
        <v>44</v>
      </c>
      <c r="C38" s="44">
        <v>1</v>
      </c>
      <c r="D38" s="44">
        <v>2</v>
      </c>
      <c r="E38" s="44">
        <v>0</v>
      </c>
      <c r="F38" s="44">
        <v>0</v>
      </c>
      <c r="G38" s="28">
        <v>3</v>
      </c>
      <c r="I38" s="30" t="s">
        <v>44</v>
      </c>
      <c r="J38" s="44">
        <v>1</v>
      </c>
      <c r="K38" s="44">
        <v>5</v>
      </c>
      <c r="L38" s="44">
        <v>0</v>
      </c>
      <c r="M38" s="44">
        <v>0</v>
      </c>
      <c r="N38" s="28">
        <v>6</v>
      </c>
      <c r="P38" s="30" t="s">
        <v>44</v>
      </c>
      <c r="Q38" s="44">
        <v>0</v>
      </c>
      <c r="R38" s="44">
        <v>0</v>
      </c>
      <c r="S38" s="44">
        <v>0</v>
      </c>
      <c r="T38" s="44">
        <v>0</v>
      </c>
      <c r="U38" s="28">
        <v>0</v>
      </c>
      <c r="W38" s="30" t="s">
        <v>44</v>
      </c>
      <c r="X38" s="44">
        <v>0</v>
      </c>
      <c r="Y38" s="44">
        <v>0</v>
      </c>
      <c r="Z38" s="44">
        <v>0</v>
      </c>
      <c r="AA38" s="44">
        <v>0</v>
      </c>
      <c r="AB38" s="28">
        <v>0</v>
      </c>
      <c r="AD38" s="30" t="s">
        <v>44</v>
      </c>
      <c r="AE38" s="44">
        <v>0</v>
      </c>
      <c r="AF38" s="44">
        <v>0</v>
      </c>
      <c r="AG38" s="44">
        <v>0</v>
      </c>
      <c r="AH38" s="44">
        <v>0</v>
      </c>
      <c r="AI38" s="28">
        <v>0</v>
      </c>
      <c r="AK38" s="30" t="s">
        <v>44</v>
      </c>
      <c r="AL38" s="44">
        <v>0</v>
      </c>
      <c r="AM38" s="44">
        <v>0</v>
      </c>
      <c r="AN38" s="44">
        <v>0</v>
      </c>
      <c r="AO38" s="44">
        <v>5</v>
      </c>
      <c r="AP38" s="28">
        <v>5</v>
      </c>
      <c r="AR38" s="30" t="s">
        <v>44</v>
      </c>
      <c r="AS38" s="44">
        <v>0</v>
      </c>
      <c r="AT38" s="44">
        <v>0</v>
      </c>
      <c r="AU38" s="44">
        <v>0</v>
      </c>
      <c r="AV38" s="44">
        <v>0</v>
      </c>
      <c r="AW38" s="28">
        <v>0</v>
      </c>
      <c r="AY38" s="30" t="s">
        <v>44</v>
      </c>
      <c r="AZ38" s="44">
        <v>21</v>
      </c>
      <c r="BA38" s="44">
        <v>3</v>
      </c>
      <c r="BB38" s="44">
        <v>0</v>
      </c>
      <c r="BC38" s="44">
        <v>2</v>
      </c>
      <c r="BD38" s="28">
        <v>26</v>
      </c>
      <c r="BF38" s="30" t="s">
        <v>44</v>
      </c>
      <c r="BG38" s="44">
        <v>0</v>
      </c>
      <c r="BH38" s="44">
        <v>0</v>
      </c>
      <c r="BI38" s="44">
        <v>0</v>
      </c>
      <c r="BJ38" s="44">
        <v>0</v>
      </c>
      <c r="BK38" s="28">
        <v>0</v>
      </c>
      <c r="BM38" s="30" t="s">
        <v>44</v>
      </c>
      <c r="BN38" s="44">
        <v>0</v>
      </c>
      <c r="BO38" s="44">
        <v>0</v>
      </c>
      <c r="BP38" s="44">
        <v>0</v>
      </c>
      <c r="BQ38" s="44"/>
      <c r="BR38" s="28">
        <v>0</v>
      </c>
      <c r="BT38" s="30" t="s">
        <v>44</v>
      </c>
      <c r="BU38" s="44">
        <v>3</v>
      </c>
      <c r="BV38" s="44">
        <v>51</v>
      </c>
      <c r="BW38" s="44">
        <v>0</v>
      </c>
      <c r="BX38" s="44">
        <v>11</v>
      </c>
      <c r="BY38" s="28">
        <v>65</v>
      </c>
      <c r="CA38" s="30" t="s">
        <v>44</v>
      </c>
      <c r="CB38" s="44">
        <v>0</v>
      </c>
      <c r="CC38" s="44">
        <v>0</v>
      </c>
      <c r="CD38" s="44">
        <v>0</v>
      </c>
      <c r="CE38" s="44">
        <v>0</v>
      </c>
      <c r="CF38" s="28">
        <v>0</v>
      </c>
      <c r="CI38" s="30" t="s">
        <v>44</v>
      </c>
      <c r="CJ38" s="44">
        <v>7</v>
      </c>
      <c r="CK38" s="44">
        <v>2</v>
      </c>
      <c r="CL38" s="44">
        <v>0</v>
      </c>
      <c r="CM38" s="44">
        <v>1</v>
      </c>
      <c r="CN38" s="28">
        <v>10</v>
      </c>
    </row>
    <row r="39" spans="1:92" s="30" customFormat="1" ht="12.75" customHeight="1" x14ac:dyDescent="0.35">
      <c r="A39" s="29">
        <v>91</v>
      </c>
      <c r="B39" s="30" t="s">
        <v>45</v>
      </c>
      <c r="C39" s="44">
        <v>0</v>
      </c>
      <c r="D39" s="44">
        <v>0</v>
      </c>
      <c r="E39" s="44">
        <v>0</v>
      </c>
      <c r="F39" s="44">
        <v>0</v>
      </c>
      <c r="G39" s="28">
        <v>0</v>
      </c>
      <c r="I39" s="30" t="s">
        <v>45</v>
      </c>
      <c r="J39" s="44">
        <v>0</v>
      </c>
      <c r="K39" s="44">
        <v>1</v>
      </c>
      <c r="L39" s="44">
        <v>0</v>
      </c>
      <c r="M39" s="44">
        <v>1</v>
      </c>
      <c r="N39" s="28">
        <v>2</v>
      </c>
      <c r="P39" s="30" t="s">
        <v>45</v>
      </c>
      <c r="Q39" s="44">
        <v>0</v>
      </c>
      <c r="R39" s="44">
        <v>0</v>
      </c>
      <c r="S39" s="44">
        <v>0</v>
      </c>
      <c r="T39" s="44">
        <v>0</v>
      </c>
      <c r="U39" s="28">
        <v>0</v>
      </c>
      <c r="W39" s="30" t="s">
        <v>45</v>
      </c>
      <c r="X39" s="44">
        <v>0</v>
      </c>
      <c r="Y39" s="44">
        <v>0</v>
      </c>
      <c r="Z39" s="44">
        <v>0</v>
      </c>
      <c r="AA39" s="44">
        <v>0</v>
      </c>
      <c r="AB39" s="28">
        <v>0</v>
      </c>
      <c r="AD39" s="30" t="s">
        <v>45</v>
      </c>
      <c r="AE39" s="44">
        <v>0</v>
      </c>
      <c r="AF39" s="44">
        <v>1</v>
      </c>
      <c r="AG39" s="44">
        <v>0</v>
      </c>
      <c r="AH39" s="44">
        <v>1</v>
      </c>
      <c r="AI39" s="28">
        <v>2</v>
      </c>
      <c r="AK39" s="30" t="s">
        <v>45</v>
      </c>
      <c r="AL39" s="44">
        <v>0</v>
      </c>
      <c r="AM39" s="44">
        <v>0</v>
      </c>
      <c r="AN39" s="44">
        <v>0</v>
      </c>
      <c r="AO39" s="44">
        <v>0</v>
      </c>
      <c r="AP39" s="28">
        <v>0</v>
      </c>
      <c r="AR39" s="30" t="s">
        <v>45</v>
      </c>
      <c r="AS39" s="44">
        <v>1</v>
      </c>
      <c r="AT39" s="44">
        <v>0</v>
      </c>
      <c r="AU39" s="44">
        <v>0</v>
      </c>
      <c r="AV39" s="44">
        <v>1</v>
      </c>
      <c r="AW39" s="28">
        <v>2</v>
      </c>
      <c r="AY39" s="30" t="s">
        <v>45</v>
      </c>
      <c r="AZ39" s="44">
        <v>6</v>
      </c>
      <c r="BA39" s="44">
        <v>3</v>
      </c>
      <c r="BB39" s="44">
        <v>0</v>
      </c>
      <c r="BC39" s="44">
        <v>1</v>
      </c>
      <c r="BD39" s="28">
        <v>10</v>
      </c>
      <c r="BF39" s="30" t="s">
        <v>45</v>
      </c>
      <c r="BG39" s="44">
        <v>0</v>
      </c>
      <c r="BH39" s="44">
        <v>0</v>
      </c>
      <c r="BI39" s="44">
        <v>0</v>
      </c>
      <c r="BJ39" s="44">
        <v>0</v>
      </c>
      <c r="BK39" s="28">
        <v>0</v>
      </c>
      <c r="BM39" s="30" t="s">
        <v>45</v>
      </c>
      <c r="BN39" s="44">
        <v>0</v>
      </c>
      <c r="BO39" s="44">
        <v>0</v>
      </c>
      <c r="BP39" s="44">
        <v>0</v>
      </c>
      <c r="BQ39" s="44"/>
      <c r="BR39" s="28">
        <v>0</v>
      </c>
      <c r="BT39" s="30" t="s">
        <v>45</v>
      </c>
      <c r="BU39" s="44">
        <v>1</v>
      </c>
      <c r="BV39" s="44">
        <v>0</v>
      </c>
      <c r="BW39" s="44">
        <v>0</v>
      </c>
      <c r="BX39" s="44">
        <v>1</v>
      </c>
      <c r="BY39" s="28">
        <v>2</v>
      </c>
      <c r="CA39" s="30" t="s">
        <v>45</v>
      </c>
      <c r="CB39" s="44">
        <v>0</v>
      </c>
      <c r="CC39" s="44">
        <v>0</v>
      </c>
      <c r="CD39" s="44">
        <v>0</v>
      </c>
      <c r="CE39" s="44">
        <v>0</v>
      </c>
      <c r="CF39" s="28">
        <v>0</v>
      </c>
      <c r="CI39" s="30" t="s">
        <v>45</v>
      </c>
      <c r="CJ39" s="44">
        <v>0</v>
      </c>
      <c r="CK39" s="44">
        <v>35</v>
      </c>
      <c r="CL39" s="44">
        <v>0</v>
      </c>
      <c r="CM39" s="44">
        <v>3</v>
      </c>
      <c r="CN39" s="28">
        <v>38</v>
      </c>
    </row>
    <row r="40" spans="1:92" s="30" customFormat="1" ht="12.75" customHeight="1" x14ac:dyDescent="0.35">
      <c r="A40" s="29">
        <v>92</v>
      </c>
      <c r="B40" s="30" t="s">
        <v>46</v>
      </c>
      <c r="C40" s="44">
        <v>0</v>
      </c>
      <c r="D40" s="44">
        <v>0</v>
      </c>
      <c r="E40" s="44">
        <v>0</v>
      </c>
      <c r="F40" s="44">
        <v>0</v>
      </c>
      <c r="G40" s="28">
        <v>0</v>
      </c>
      <c r="I40" s="30" t="s">
        <v>46</v>
      </c>
      <c r="J40" s="44">
        <v>0</v>
      </c>
      <c r="K40" s="44">
        <v>0</v>
      </c>
      <c r="L40" s="44">
        <v>0</v>
      </c>
      <c r="M40" s="44">
        <v>0</v>
      </c>
      <c r="N40" s="28">
        <v>0</v>
      </c>
      <c r="P40" s="30" t="s">
        <v>46</v>
      </c>
      <c r="Q40" s="44">
        <v>0</v>
      </c>
      <c r="R40" s="44">
        <v>0</v>
      </c>
      <c r="S40" s="44">
        <v>0</v>
      </c>
      <c r="T40" s="44">
        <v>0</v>
      </c>
      <c r="U40" s="28">
        <v>0</v>
      </c>
      <c r="W40" s="30" t="s">
        <v>46</v>
      </c>
      <c r="X40" s="44">
        <v>1</v>
      </c>
      <c r="Y40" s="44">
        <v>0</v>
      </c>
      <c r="Z40" s="44">
        <v>0</v>
      </c>
      <c r="AA40" s="44">
        <v>0</v>
      </c>
      <c r="AB40" s="28">
        <v>1</v>
      </c>
      <c r="AD40" s="30" t="s">
        <v>46</v>
      </c>
      <c r="AE40" s="44">
        <v>0</v>
      </c>
      <c r="AF40" s="44">
        <v>0</v>
      </c>
      <c r="AG40" s="44">
        <v>0</v>
      </c>
      <c r="AH40" s="44">
        <v>0</v>
      </c>
      <c r="AI40" s="28">
        <v>0</v>
      </c>
      <c r="AK40" s="30" t="s">
        <v>46</v>
      </c>
      <c r="AL40" s="44">
        <v>0</v>
      </c>
      <c r="AM40" s="44">
        <v>0</v>
      </c>
      <c r="AN40" s="44">
        <v>0</v>
      </c>
      <c r="AO40" s="44">
        <v>0</v>
      </c>
      <c r="AP40" s="28">
        <v>0</v>
      </c>
      <c r="AR40" s="30" t="s">
        <v>46</v>
      </c>
      <c r="AS40" s="44">
        <v>0</v>
      </c>
      <c r="AT40" s="44">
        <v>0</v>
      </c>
      <c r="AU40" s="44">
        <v>0</v>
      </c>
      <c r="AV40" s="44">
        <v>0</v>
      </c>
      <c r="AW40" s="28">
        <v>0</v>
      </c>
      <c r="AY40" s="30" t="s">
        <v>46</v>
      </c>
      <c r="AZ40" s="44">
        <v>24</v>
      </c>
      <c r="BA40" s="44">
        <v>1</v>
      </c>
      <c r="BB40" s="44">
        <v>0</v>
      </c>
      <c r="BC40" s="44">
        <v>0</v>
      </c>
      <c r="BD40" s="28">
        <v>25</v>
      </c>
      <c r="BF40" s="30" t="s">
        <v>46</v>
      </c>
      <c r="BG40" s="44">
        <v>2</v>
      </c>
      <c r="BH40" s="44">
        <v>0</v>
      </c>
      <c r="BI40" s="44">
        <v>0</v>
      </c>
      <c r="BJ40" s="44">
        <v>0</v>
      </c>
      <c r="BK40" s="28">
        <v>2</v>
      </c>
      <c r="BM40" s="30" t="s">
        <v>46</v>
      </c>
      <c r="BN40" s="44">
        <v>0</v>
      </c>
      <c r="BO40" s="44">
        <v>0</v>
      </c>
      <c r="BP40" s="44">
        <v>0</v>
      </c>
      <c r="BQ40" s="44"/>
      <c r="BR40" s="28">
        <v>0</v>
      </c>
      <c r="BT40" s="30" t="s">
        <v>46</v>
      </c>
      <c r="BU40" s="44">
        <v>5</v>
      </c>
      <c r="BV40" s="44">
        <v>1</v>
      </c>
      <c r="BW40" s="44">
        <v>0</v>
      </c>
      <c r="BX40" s="44">
        <v>0</v>
      </c>
      <c r="BY40" s="28">
        <v>6</v>
      </c>
      <c r="CA40" s="30" t="s">
        <v>46</v>
      </c>
      <c r="CB40" s="44">
        <v>1</v>
      </c>
      <c r="CC40" s="44">
        <v>0</v>
      </c>
      <c r="CD40" s="44">
        <v>0</v>
      </c>
      <c r="CE40" s="44">
        <v>1</v>
      </c>
      <c r="CF40" s="28">
        <v>2</v>
      </c>
      <c r="CI40" s="30" t="s">
        <v>46</v>
      </c>
      <c r="CJ40" s="44">
        <v>3</v>
      </c>
      <c r="CK40" s="44">
        <v>7</v>
      </c>
      <c r="CL40" s="44">
        <v>0</v>
      </c>
      <c r="CM40" s="44">
        <v>6</v>
      </c>
      <c r="CN40" s="28">
        <v>16</v>
      </c>
    </row>
    <row r="41" spans="1:92" s="30" customFormat="1" ht="12.75" customHeight="1" x14ac:dyDescent="0.35">
      <c r="A41" s="29">
        <v>94</v>
      </c>
      <c r="B41" s="30" t="s">
        <v>47</v>
      </c>
      <c r="C41" s="44">
        <v>0</v>
      </c>
      <c r="D41" s="44">
        <v>0</v>
      </c>
      <c r="E41" s="44">
        <v>0</v>
      </c>
      <c r="F41" s="44">
        <v>0</v>
      </c>
      <c r="G41" s="28">
        <v>0</v>
      </c>
      <c r="I41" s="30" t="s">
        <v>47</v>
      </c>
      <c r="J41" s="44">
        <v>0</v>
      </c>
      <c r="K41" s="44">
        <v>0</v>
      </c>
      <c r="L41" s="44">
        <v>0</v>
      </c>
      <c r="M41" s="44">
        <v>0</v>
      </c>
      <c r="N41" s="28">
        <v>0</v>
      </c>
      <c r="P41" s="30" t="s">
        <v>47</v>
      </c>
      <c r="Q41" s="44">
        <v>0</v>
      </c>
      <c r="R41" s="44">
        <v>0</v>
      </c>
      <c r="S41" s="44">
        <v>0</v>
      </c>
      <c r="T41" s="44">
        <v>0</v>
      </c>
      <c r="U41" s="28">
        <v>0</v>
      </c>
      <c r="W41" s="30" t="s">
        <v>47</v>
      </c>
      <c r="X41" s="44">
        <v>0</v>
      </c>
      <c r="Y41" s="44">
        <v>0</v>
      </c>
      <c r="Z41" s="44">
        <v>0</v>
      </c>
      <c r="AA41" s="44">
        <v>0</v>
      </c>
      <c r="AB41" s="28">
        <v>0</v>
      </c>
      <c r="AD41" s="30" t="s">
        <v>47</v>
      </c>
      <c r="AE41" s="44">
        <v>0</v>
      </c>
      <c r="AF41" s="44">
        <v>0</v>
      </c>
      <c r="AG41" s="44">
        <v>0</v>
      </c>
      <c r="AH41" s="44">
        <v>0</v>
      </c>
      <c r="AI41" s="28">
        <v>0</v>
      </c>
      <c r="AK41" s="30" t="s">
        <v>47</v>
      </c>
      <c r="AL41" s="44">
        <v>0</v>
      </c>
      <c r="AM41" s="44">
        <v>0</v>
      </c>
      <c r="AN41" s="44">
        <v>0</v>
      </c>
      <c r="AO41" s="44">
        <v>0</v>
      </c>
      <c r="AP41" s="28">
        <v>0</v>
      </c>
      <c r="AR41" s="30" t="s">
        <v>47</v>
      </c>
      <c r="AS41" s="44">
        <v>0</v>
      </c>
      <c r="AT41" s="44">
        <v>0</v>
      </c>
      <c r="AU41" s="44">
        <v>0</v>
      </c>
      <c r="AV41" s="44">
        <v>0</v>
      </c>
      <c r="AW41" s="28">
        <v>0</v>
      </c>
      <c r="AY41" s="30" t="s">
        <v>47</v>
      </c>
      <c r="AZ41" s="44">
        <v>11</v>
      </c>
      <c r="BA41" s="44">
        <v>1</v>
      </c>
      <c r="BB41" s="44">
        <v>0</v>
      </c>
      <c r="BC41" s="44">
        <v>5</v>
      </c>
      <c r="BD41" s="28">
        <v>17</v>
      </c>
      <c r="BF41" s="30" t="s">
        <v>47</v>
      </c>
      <c r="BG41" s="44">
        <v>0</v>
      </c>
      <c r="BH41" s="44">
        <v>0</v>
      </c>
      <c r="BI41" s="44">
        <v>0</v>
      </c>
      <c r="BJ41" s="44">
        <v>0</v>
      </c>
      <c r="BK41" s="28">
        <v>0</v>
      </c>
      <c r="BM41" s="30" t="s">
        <v>47</v>
      </c>
      <c r="BN41" s="44">
        <v>0</v>
      </c>
      <c r="BO41" s="44">
        <v>0</v>
      </c>
      <c r="BP41" s="44">
        <v>0</v>
      </c>
      <c r="BQ41" s="44"/>
      <c r="BR41" s="28">
        <v>0</v>
      </c>
      <c r="BT41" s="30" t="s">
        <v>47</v>
      </c>
      <c r="BU41" s="44">
        <v>0</v>
      </c>
      <c r="BV41" s="44">
        <v>0</v>
      </c>
      <c r="BW41" s="44">
        <v>0</v>
      </c>
      <c r="BX41" s="44">
        <v>0</v>
      </c>
      <c r="BY41" s="28">
        <v>0</v>
      </c>
      <c r="CA41" s="30" t="s">
        <v>47</v>
      </c>
      <c r="CB41" s="44">
        <v>0</v>
      </c>
      <c r="CC41" s="44">
        <v>0</v>
      </c>
      <c r="CD41" s="44">
        <v>0</v>
      </c>
      <c r="CE41" s="44">
        <v>0</v>
      </c>
      <c r="CF41" s="28">
        <v>0</v>
      </c>
      <c r="CI41" s="30" t="s">
        <v>47</v>
      </c>
      <c r="CJ41" s="44">
        <v>1</v>
      </c>
      <c r="CK41" s="44">
        <v>17</v>
      </c>
      <c r="CL41" s="44">
        <v>0</v>
      </c>
      <c r="CM41" s="44">
        <v>6</v>
      </c>
      <c r="CN41" s="28">
        <v>24</v>
      </c>
    </row>
    <row r="42" spans="1:92" s="30" customFormat="1" ht="12.75" customHeight="1" x14ac:dyDescent="0.35">
      <c r="A42" s="29">
        <v>96</v>
      </c>
      <c r="B42" s="30" t="s">
        <v>49</v>
      </c>
      <c r="C42" s="44">
        <v>0</v>
      </c>
      <c r="D42" s="44">
        <v>0</v>
      </c>
      <c r="E42" s="44">
        <v>0</v>
      </c>
      <c r="F42" s="44">
        <v>0</v>
      </c>
      <c r="G42" s="28">
        <v>0</v>
      </c>
      <c r="H42" s="32"/>
      <c r="I42" s="30" t="s">
        <v>49</v>
      </c>
      <c r="J42" s="44">
        <v>0</v>
      </c>
      <c r="K42" s="44">
        <v>0</v>
      </c>
      <c r="L42" s="44">
        <v>0</v>
      </c>
      <c r="M42" s="44">
        <v>0</v>
      </c>
      <c r="N42" s="28">
        <v>0</v>
      </c>
      <c r="P42" s="30" t="s">
        <v>49</v>
      </c>
      <c r="Q42" s="44">
        <v>0</v>
      </c>
      <c r="R42" s="44">
        <v>0</v>
      </c>
      <c r="S42" s="44">
        <v>0</v>
      </c>
      <c r="T42" s="44">
        <v>0</v>
      </c>
      <c r="U42" s="28">
        <v>0</v>
      </c>
      <c r="W42" s="30" t="s">
        <v>49</v>
      </c>
      <c r="X42" s="44">
        <v>0</v>
      </c>
      <c r="Y42" s="44">
        <v>0</v>
      </c>
      <c r="Z42" s="44">
        <v>0</v>
      </c>
      <c r="AA42" s="44">
        <v>0</v>
      </c>
      <c r="AB42" s="28">
        <v>0</v>
      </c>
      <c r="AC42" s="32"/>
      <c r="AD42" s="30" t="s">
        <v>49</v>
      </c>
      <c r="AE42" s="44">
        <v>0</v>
      </c>
      <c r="AF42" s="44">
        <v>0</v>
      </c>
      <c r="AG42" s="44">
        <v>0</v>
      </c>
      <c r="AH42" s="44">
        <v>2</v>
      </c>
      <c r="AI42" s="28">
        <v>2</v>
      </c>
      <c r="AK42" s="30" t="s">
        <v>49</v>
      </c>
      <c r="AL42" s="44">
        <v>5</v>
      </c>
      <c r="AM42" s="44">
        <v>0</v>
      </c>
      <c r="AN42" s="44">
        <v>0</v>
      </c>
      <c r="AO42" s="44">
        <v>5</v>
      </c>
      <c r="AP42" s="28">
        <v>10</v>
      </c>
      <c r="AR42" s="30" t="s">
        <v>49</v>
      </c>
      <c r="AS42" s="44">
        <v>3</v>
      </c>
      <c r="AT42" s="44">
        <v>1</v>
      </c>
      <c r="AU42" s="44">
        <v>0</v>
      </c>
      <c r="AV42" s="44">
        <v>2</v>
      </c>
      <c r="AW42" s="28">
        <v>6</v>
      </c>
      <c r="AY42" s="30" t="s">
        <v>49</v>
      </c>
      <c r="AZ42" s="44">
        <v>1</v>
      </c>
      <c r="BA42" s="44">
        <v>0</v>
      </c>
      <c r="BB42" s="44">
        <v>0</v>
      </c>
      <c r="BC42" s="44">
        <v>6</v>
      </c>
      <c r="BD42" s="28">
        <v>7</v>
      </c>
      <c r="BF42" s="30" t="s">
        <v>49</v>
      </c>
      <c r="BG42" s="44">
        <v>0</v>
      </c>
      <c r="BH42" s="44">
        <v>0</v>
      </c>
      <c r="BI42" s="44">
        <v>0</v>
      </c>
      <c r="BJ42" s="44">
        <v>2</v>
      </c>
      <c r="BK42" s="28">
        <v>2</v>
      </c>
      <c r="BM42" s="30" t="s">
        <v>49</v>
      </c>
      <c r="BN42" s="44">
        <v>0</v>
      </c>
      <c r="BO42" s="44">
        <v>0</v>
      </c>
      <c r="BP42" s="44">
        <v>0</v>
      </c>
      <c r="BQ42" s="44"/>
      <c r="BR42" s="28">
        <v>0</v>
      </c>
      <c r="BT42" s="30" t="s">
        <v>49</v>
      </c>
      <c r="BU42" s="44">
        <v>1</v>
      </c>
      <c r="BV42" s="44">
        <v>2</v>
      </c>
      <c r="BW42" s="44">
        <v>0</v>
      </c>
      <c r="BX42" s="44">
        <v>0</v>
      </c>
      <c r="BY42" s="28">
        <v>3</v>
      </c>
      <c r="CA42" s="30" t="s">
        <v>49</v>
      </c>
      <c r="CB42" s="44">
        <v>0</v>
      </c>
      <c r="CC42" s="44">
        <v>1</v>
      </c>
      <c r="CD42" s="44">
        <v>0</v>
      </c>
      <c r="CE42" s="44">
        <v>0</v>
      </c>
      <c r="CF42" s="28">
        <v>1</v>
      </c>
      <c r="CI42" s="30" t="s">
        <v>49</v>
      </c>
      <c r="CJ42" s="44">
        <v>9</v>
      </c>
      <c r="CK42" s="44">
        <v>38</v>
      </c>
      <c r="CL42" s="44">
        <v>0</v>
      </c>
      <c r="CM42" s="44">
        <v>10</v>
      </c>
      <c r="CN42" s="28">
        <v>57</v>
      </c>
    </row>
    <row r="43" spans="1:92" s="30" customFormat="1" ht="12.75" customHeight="1" x14ac:dyDescent="0.35">
      <c r="A43" s="29">
        <v>98</v>
      </c>
      <c r="B43" s="30" t="s">
        <v>51</v>
      </c>
      <c r="C43" s="44">
        <v>0</v>
      </c>
      <c r="D43" s="44">
        <v>2</v>
      </c>
      <c r="E43" s="44">
        <v>0</v>
      </c>
      <c r="F43" s="44">
        <v>0</v>
      </c>
      <c r="G43" s="28">
        <v>2</v>
      </c>
      <c r="I43" s="30" t="s">
        <v>51</v>
      </c>
      <c r="J43" s="44">
        <v>1</v>
      </c>
      <c r="K43" s="44">
        <v>0</v>
      </c>
      <c r="L43" s="44">
        <v>0</v>
      </c>
      <c r="M43" s="44">
        <v>0</v>
      </c>
      <c r="N43" s="28">
        <v>1</v>
      </c>
      <c r="P43" s="30" t="s">
        <v>51</v>
      </c>
      <c r="Q43" s="44">
        <v>0</v>
      </c>
      <c r="R43" s="44">
        <v>0</v>
      </c>
      <c r="S43" s="44">
        <v>0</v>
      </c>
      <c r="T43" s="44">
        <v>0</v>
      </c>
      <c r="U43" s="28">
        <v>0</v>
      </c>
      <c r="W43" s="30" t="s">
        <v>51</v>
      </c>
      <c r="X43" s="44">
        <v>0</v>
      </c>
      <c r="Y43" s="44">
        <v>0</v>
      </c>
      <c r="Z43" s="44">
        <v>0</v>
      </c>
      <c r="AA43" s="44">
        <v>0</v>
      </c>
      <c r="AB43" s="28">
        <v>0</v>
      </c>
      <c r="AD43" s="30" t="s">
        <v>51</v>
      </c>
      <c r="AE43" s="44">
        <v>0</v>
      </c>
      <c r="AF43" s="44">
        <v>0</v>
      </c>
      <c r="AG43" s="44">
        <v>0</v>
      </c>
      <c r="AH43" s="44">
        <v>0</v>
      </c>
      <c r="AI43" s="28">
        <v>0</v>
      </c>
      <c r="AK43" s="30" t="s">
        <v>51</v>
      </c>
      <c r="AL43" s="44">
        <v>0</v>
      </c>
      <c r="AM43" s="44">
        <v>0</v>
      </c>
      <c r="AN43" s="44">
        <v>0</v>
      </c>
      <c r="AO43" s="44">
        <v>7</v>
      </c>
      <c r="AP43" s="28">
        <v>7</v>
      </c>
      <c r="AR43" s="30" t="s">
        <v>51</v>
      </c>
      <c r="AS43" s="44">
        <v>0</v>
      </c>
      <c r="AT43" s="44">
        <v>0</v>
      </c>
      <c r="AU43" s="44">
        <v>0</v>
      </c>
      <c r="AV43" s="44">
        <v>0</v>
      </c>
      <c r="AW43" s="28">
        <v>0</v>
      </c>
      <c r="AY43" s="30" t="s">
        <v>51</v>
      </c>
      <c r="AZ43" s="44">
        <v>6</v>
      </c>
      <c r="BA43" s="44">
        <v>2</v>
      </c>
      <c r="BB43" s="44">
        <v>0</v>
      </c>
      <c r="BC43" s="44">
        <v>4</v>
      </c>
      <c r="BD43" s="28">
        <v>12</v>
      </c>
      <c r="BF43" s="30" t="s">
        <v>51</v>
      </c>
      <c r="BG43" s="44">
        <v>1</v>
      </c>
      <c r="BH43" s="44">
        <v>0</v>
      </c>
      <c r="BI43" s="44">
        <v>0</v>
      </c>
      <c r="BJ43" s="44">
        <v>0</v>
      </c>
      <c r="BK43" s="28">
        <v>1</v>
      </c>
      <c r="BM43" s="30" t="s">
        <v>51</v>
      </c>
      <c r="BN43" s="44">
        <v>0</v>
      </c>
      <c r="BO43" s="44">
        <v>0</v>
      </c>
      <c r="BP43" s="44">
        <v>0</v>
      </c>
      <c r="BQ43" s="44"/>
      <c r="BR43" s="28">
        <v>0</v>
      </c>
      <c r="BT43" s="30" t="s">
        <v>51</v>
      </c>
      <c r="BU43" s="44">
        <v>2</v>
      </c>
      <c r="BV43" s="44">
        <v>0</v>
      </c>
      <c r="BW43" s="44">
        <v>2</v>
      </c>
      <c r="BX43" s="44">
        <v>6</v>
      </c>
      <c r="BY43" s="28">
        <v>10</v>
      </c>
      <c r="CA43" s="30" t="s">
        <v>51</v>
      </c>
      <c r="CB43" s="44">
        <v>0</v>
      </c>
      <c r="CC43" s="44">
        <v>0</v>
      </c>
      <c r="CD43" s="44">
        <v>0</v>
      </c>
      <c r="CE43" s="44">
        <v>0</v>
      </c>
      <c r="CF43" s="28">
        <v>0</v>
      </c>
      <c r="CI43" s="30" t="s">
        <v>51</v>
      </c>
      <c r="CJ43" s="44">
        <v>3</v>
      </c>
      <c r="CK43" s="44">
        <v>24</v>
      </c>
      <c r="CL43" s="44">
        <v>2</v>
      </c>
      <c r="CM43" s="44">
        <v>7</v>
      </c>
      <c r="CN43" s="28">
        <v>36</v>
      </c>
    </row>
    <row r="44" spans="1:92" s="30" customFormat="1" ht="12.75" customHeight="1" x14ac:dyDescent="0.35">
      <c r="A44" s="29">
        <v>72</v>
      </c>
      <c r="B44" s="30" t="s">
        <v>29</v>
      </c>
      <c r="C44" s="44">
        <v>0</v>
      </c>
      <c r="D44" s="44">
        <v>0</v>
      </c>
      <c r="E44" s="44">
        <v>0</v>
      </c>
      <c r="F44" s="44">
        <v>0</v>
      </c>
      <c r="G44" s="28">
        <v>0</v>
      </c>
      <c r="I44" s="30" t="s">
        <v>29</v>
      </c>
      <c r="J44" s="44">
        <v>0</v>
      </c>
      <c r="K44" s="44">
        <v>0</v>
      </c>
      <c r="L44" s="44">
        <v>0</v>
      </c>
      <c r="M44" s="44">
        <v>0</v>
      </c>
      <c r="N44" s="28">
        <v>0</v>
      </c>
      <c r="P44" s="30" t="s">
        <v>29</v>
      </c>
      <c r="Q44" s="44">
        <v>0</v>
      </c>
      <c r="R44" s="44">
        <v>0</v>
      </c>
      <c r="S44" s="44">
        <v>0</v>
      </c>
      <c r="T44" s="44">
        <v>0</v>
      </c>
      <c r="U44" s="28">
        <v>0</v>
      </c>
      <c r="W44" s="30" t="s">
        <v>29</v>
      </c>
      <c r="X44" s="44">
        <v>0</v>
      </c>
      <c r="Y44" s="44">
        <v>0</v>
      </c>
      <c r="Z44" s="44">
        <v>0</v>
      </c>
      <c r="AA44" s="44">
        <v>0</v>
      </c>
      <c r="AB44" s="28">
        <v>0</v>
      </c>
      <c r="AD44" s="30" t="s">
        <v>29</v>
      </c>
      <c r="AE44" s="44">
        <v>0</v>
      </c>
      <c r="AF44" s="44">
        <v>0</v>
      </c>
      <c r="AG44" s="44">
        <v>0</v>
      </c>
      <c r="AH44" s="44">
        <v>0</v>
      </c>
      <c r="AI44" s="28">
        <v>0</v>
      </c>
      <c r="AK44" s="30" t="s">
        <v>29</v>
      </c>
      <c r="AL44" s="44">
        <v>0</v>
      </c>
      <c r="AM44" s="44">
        <v>0</v>
      </c>
      <c r="AN44" s="44">
        <v>0</v>
      </c>
      <c r="AO44" s="44">
        <v>0</v>
      </c>
      <c r="AP44" s="28">
        <v>0</v>
      </c>
      <c r="AR44" s="30" t="s">
        <v>29</v>
      </c>
      <c r="AS44" s="44">
        <v>0</v>
      </c>
      <c r="AT44" s="44">
        <v>0</v>
      </c>
      <c r="AU44" s="44">
        <v>0</v>
      </c>
      <c r="AV44" s="44">
        <v>0</v>
      </c>
      <c r="AW44" s="28">
        <v>0</v>
      </c>
      <c r="AY44" s="30" t="s">
        <v>29</v>
      </c>
      <c r="AZ44" s="44">
        <v>0</v>
      </c>
      <c r="BA44" s="44">
        <v>0</v>
      </c>
      <c r="BB44" s="44">
        <v>0</v>
      </c>
      <c r="BC44" s="44">
        <v>0</v>
      </c>
      <c r="BD44" s="28">
        <v>0</v>
      </c>
      <c r="BF44" s="30" t="s">
        <v>29</v>
      </c>
      <c r="BG44" s="44">
        <v>0</v>
      </c>
      <c r="BH44" s="44">
        <v>0</v>
      </c>
      <c r="BI44" s="44">
        <v>0</v>
      </c>
      <c r="BJ44" s="44">
        <v>0</v>
      </c>
      <c r="BK44" s="28">
        <v>0</v>
      </c>
      <c r="BM44" s="30" t="s">
        <v>29</v>
      </c>
      <c r="BN44" s="44">
        <v>0</v>
      </c>
      <c r="BO44" s="44">
        <v>0</v>
      </c>
      <c r="BP44" s="44">
        <v>0</v>
      </c>
      <c r="BQ44" s="44"/>
      <c r="BR44" s="28">
        <v>0</v>
      </c>
      <c r="BT44" s="30" t="s">
        <v>29</v>
      </c>
      <c r="BU44" s="44">
        <v>0</v>
      </c>
      <c r="BV44" s="44">
        <v>4</v>
      </c>
      <c r="BW44" s="44">
        <v>0</v>
      </c>
      <c r="BX44" s="44">
        <v>0</v>
      </c>
      <c r="BY44" s="28">
        <v>4</v>
      </c>
      <c r="CA44" s="30" t="s">
        <v>29</v>
      </c>
      <c r="CB44" s="44">
        <v>0</v>
      </c>
      <c r="CC44" s="44">
        <v>0</v>
      </c>
      <c r="CD44" s="44">
        <v>0</v>
      </c>
      <c r="CE44" s="44">
        <v>0</v>
      </c>
      <c r="CF44" s="28">
        <v>0</v>
      </c>
      <c r="CI44" s="30" t="s">
        <v>29</v>
      </c>
      <c r="CJ44" s="44">
        <v>0</v>
      </c>
      <c r="CK44" s="44">
        <v>0</v>
      </c>
      <c r="CL44" s="44">
        <v>0</v>
      </c>
      <c r="CM44" s="44">
        <v>1</v>
      </c>
      <c r="CN44" s="28">
        <v>1</v>
      </c>
    </row>
    <row r="45" spans="1:92" s="24" customFormat="1" ht="25.5" customHeight="1" x14ac:dyDescent="0.35">
      <c r="B45" s="24" t="s">
        <v>60</v>
      </c>
      <c r="C45" s="28">
        <v>18</v>
      </c>
      <c r="D45" s="28">
        <v>1</v>
      </c>
      <c r="E45" s="28">
        <v>0</v>
      </c>
      <c r="F45" s="28">
        <v>3</v>
      </c>
      <c r="G45" s="28">
        <v>22</v>
      </c>
      <c r="I45" s="24" t="s">
        <v>60</v>
      </c>
      <c r="J45" s="28">
        <v>24</v>
      </c>
      <c r="K45" s="28">
        <v>2</v>
      </c>
      <c r="L45" s="28">
        <v>0</v>
      </c>
      <c r="M45" s="28">
        <v>3</v>
      </c>
      <c r="N45" s="28">
        <v>29</v>
      </c>
      <c r="P45" s="24" t="s">
        <v>60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W45" s="24" t="s">
        <v>60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D45" s="24" t="s">
        <v>60</v>
      </c>
      <c r="AE45" s="28">
        <v>0</v>
      </c>
      <c r="AF45" s="28">
        <v>0</v>
      </c>
      <c r="AG45" s="28">
        <v>0</v>
      </c>
      <c r="AH45" s="28">
        <v>15</v>
      </c>
      <c r="AI45" s="28">
        <v>15</v>
      </c>
      <c r="AK45" s="24" t="s">
        <v>60</v>
      </c>
      <c r="AL45" s="28">
        <v>0</v>
      </c>
      <c r="AM45" s="28">
        <v>1</v>
      </c>
      <c r="AN45" s="28">
        <v>7</v>
      </c>
      <c r="AO45" s="28">
        <v>28</v>
      </c>
      <c r="AP45" s="28">
        <v>36</v>
      </c>
      <c r="AR45" s="24" t="s">
        <v>60</v>
      </c>
      <c r="AS45" s="28">
        <v>6</v>
      </c>
      <c r="AT45" s="28">
        <v>0</v>
      </c>
      <c r="AU45" s="28">
        <v>1</v>
      </c>
      <c r="AV45" s="28">
        <v>16</v>
      </c>
      <c r="AW45" s="28">
        <v>23</v>
      </c>
      <c r="AY45" s="24" t="s">
        <v>60</v>
      </c>
      <c r="AZ45" s="28">
        <v>598</v>
      </c>
      <c r="BA45" s="28">
        <v>16</v>
      </c>
      <c r="BB45" s="28">
        <v>13</v>
      </c>
      <c r="BC45" s="28">
        <v>37</v>
      </c>
      <c r="BD45" s="28">
        <v>664</v>
      </c>
      <c r="BF45" s="24" t="s">
        <v>60</v>
      </c>
      <c r="BG45" s="28">
        <v>6</v>
      </c>
      <c r="BH45" s="28">
        <v>0</v>
      </c>
      <c r="BI45" s="28">
        <v>0</v>
      </c>
      <c r="BJ45" s="28">
        <v>0</v>
      </c>
      <c r="BK45" s="28">
        <v>6</v>
      </c>
      <c r="BM45" s="24" t="s">
        <v>60</v>
      </c>
      <c r="BN45" s="28">
        <v>0</v>
      </c>
      <c r="BO45" s="28">
        <v>0</v>
      </c>
      <c r="BP45" s="28">
        <v>2</v>
      </c>
      <c r="BQ45" s="28">
        <v>0</v>
      </c>
      <c r="BR45" s="28">
        <v>2</v>
      </c>
      <c r="BT45" s="24" t="s">
        <v>60</v>
      </c>
      <c r="BU45" s="28">
        <v>21</v>
      </c>
      <c r="BV45" s="28">
        <v>3</v>
      </c>
      <c r="BW45" s="28">
        <v>1</v>
      </c>
      <c r="BX45" s="28">
        <v>93</v>
      </c>
      <c r="BY45" s="28">
        <v>118</v>
      </c>
      <c r="CA45" s="24" t="s">
        <v>60</v>
      </c>
      <c r="CB45" s="28">
        <v>5</v>
      </c>
      <c r="CC45" s="28">
        <v>0</v>
      </c>
      <c r="CD45" s="28">
        <v>0</v>
      </c>
      <c r="CE45" s="28">
        <v>3</v>
      </c>
      <c r="CF45" s="28">
        <v>8</v>
      </c>
      <c r="CI45" s="24" t="s">
        <v>60</v>
      </c>
      <c r="CJ45" s="28">
        <v>55</v>
      </c>
      <c r="CK45" s="28">
        <v>18</v>
      </c>
      <c r="CL45" s="28">
        <v>2</v>
      </c>
      <c r="CM45" s="28">
        <v>125</v>
      </c>
      <c r="CN45" s="28">
        <v>200</v>
      </c>
    </row>
    <row r="46" spans="1:92" s="30" customFormat="1" ht="12.75" customHeight="1" x14ac:dyDescent="0.35">
      <c r="A46" s="29">
        <v>66</v>
      </c>
      <c r="B46" s="30" t="s">
        <v>25</v>
      </c>
      <c r="C46" s="44">
        <v>4</v>
      </c>
      <c r="D46" s="44">
        <v>1</v>
      </c>
      <c r="E46" s="44">
        <v>0</v>
      </c>
      <c r="F46" s="44">
        <v>1</v>
      </c>
      <c r="G46" s="28">
        <v>6</v>
      </c>
      <c r="I46" s="30" t="s">
        <v>25</v>
      </c>
      <c r="J46" s="44">
        <v>4</v>
      </c>
      <c r="K46" s="44">
        <v>0</v>
      </c>
      <c r="L46" s="44">
        <v>0</v>
      </c>
      <c r="M46" s="44">
        <v>0</v>
      </c>
      <c r="N46" s="28">
        <v>4</v>
      </c>
      <c r="P46" s="30" t="s">
        <v>25</v>
      </c>
      <c r="Q46" s="44">
        <v>0</v>
      </c>
      <c r="R46" s="44">
        <v>0</v>
      </c>
      <c r="S46" s="44">
        <v>0</v>
      </c>
      <c r="T46" s="44">
        <v>0</v>
      </c>
      <c r="U46" s="28">
        <v>0</v>
      </c>
      <c r="W46" s="30" t="s">
        <v>25</v>
      </c>
      <c r="X46" s="44">
        <v>0</v>
      </c>
      <c r="Y46" s="44">
        <v>0</v>
      </c>
      <c r="Z46" s="44">
        <v>0</v>
      </c>
      <c r="AA46" s="44">
        <v>0</v>
      </c>
      <c r="AB46" s="28">
        <v>0</v>
      </c>
      <c r="AD46" s="30" t="s">
        <v>25</v>
      </c>
      <c r="AE46" s="44">
        <v>0</v>
      </c>
      <c r="AF46" s="44">
        <v>0</v>
      </c>
      <c r="AG46" s="44">
        <v>0</v>
      </c>
      <c r="AH46" s="44">
        <v>0</v>
      </c>
      <c r="AI46" s="28">
        <v>0</v>
      </c>
      <c r="AK46" s="30" t="s">
        <v>25</v>
      </c>
      <c r="AL46" s="44">
        <v>0</v>
      </c>
      <c r="AM46" s="44">
        <v>1</v>
      </c>
      <c r="AN46" s="44">
        <v>0</v>
      </c>
      <c r="AO46" s="44">
        <v>4</v>
      </c>
      <c r="AP46" s="28">
        <v>5</v>
      </c>
      <c r="AR46" s="30" t="s">
        <v>25</v>
      </c>
      <c r="AS46" s="44">
        <v>0</v>
      </c>
      <c r="AT46" s="44">
        <v>0</v>
      </c>
      <c r="AU46" s="44">
        <v>0</v>
      </c>
      <c r="AV46" s="44">
        <v>5</v>
      </c>
      <c r="AW46" s="28">
        <v>5</v>
      </c>
      <c r="AY46" s="30" t="s">
        <v>25</v>
      </c>
      <c r="AZ46" s="44">
        <v>72</v>
      </c>
      <c r="BA46" s="44">
        <v>0</v>
      </c>
      <c r="BB46" s="44">
        <v>0</v>
      </c>
      <c r="BC46" s="44">
        <v>7</v>
      </c>
      <c r="BD46" s="28">
        <v>79</v>
      </c>
      <c r="BF46" s="30" t="s">
        <v>25</v>
      </c>
      <c r="BG46" s="44">
        <v>0</v>
      </c>
      <c r="BH46" s="44">
        <v>0</v>
      </c>
      <c r="BI46" s="44">
        <v>0</v>
      </c>
      <c r="BJ46" s="44">
        <v>0</v>
      </c>
      <c r="BK46" s="28">
        <v>0</v>
      </c>
      <c r="BM46" s="30" t="s">
        <v>25</v>
      </c>
      <c r="BN46" s="44">
        <v>0</v>
      </c>
      <c r="BO46" s="44">
        <v>0</v>
      </c>
      <c r="BP46" s="44">
        <v>0</v>
      </c>
      <c r="BQ46" s="44"/>
      <c r="BR46" s="28">
        <v>0</v>
      </c>
      <c r="BT46" s="30" t="s">
        <v>25</v>
      </c>
      <c r="BU46" s="44">
        <v>10</v>
      </c>
      <c r="BV46" s="44">
        <v>0</v>
      </c>
      <c r="BW46" s="44">
        <v>0</v>
      </c>
      <c r="BX46" s="44">
        <v>47</v>
      </c>
      <c r="BY46" s="28">
        <v>57</v>
      </c>
      <c r="CA46" s="30" t="s">
        <v>25</v>
      </c>
      <c r="CB46" s="44">
        <v>1</v>
      </c>
      <c r="CC46" s="44">
        <v>0</v>
      </c>
      <c r="CD46" s="44">
        <v>0</v>
      </c>
      <c r="CE46" s="44">
        <v>0</v>
      </c>
      <c r="CF46" s="28">
        <v>1</v>
      </c>
      <c r="CI46" s="30" t="s">
        <v>25</v>
      </c>
      <c r="CJ46" s="44">
        <v>0</v>
      </c>
      <c r="CK46" s="44">
        <v>4</v>
      </c>
      <c r="CL46" s="44">
        <v>0</v>
      </c>
      <c r="CM46" s="44">
        <v>18</v>
      </c>
      <c r="CN46" s="28">
        <v>22</v>
      </c>
    </row>
    <row r="47" spans="1:92" s="30" customFormat="1" ht="14.25" customHeight="1" x14ac:dyDescent="0.35">
      <c r="A47" s="29">
        <v>78</v>
      </c>
      <c r="B47" s="30" t="s">
        <v>34</v>
      </c>
      <c r="C47" s="44">
        <v>0</v>
      </c>
      <c r="D47" s="44">
        <v>0</v>
      </c>
      <c r="E47" s="44">
        <v>0</v>
      </c>
      <c r="F47" s="44">
        <v>0</v>
      </c>
      <c r="G47" s="28">
        <v>0</v>
      </c>
      <c r="I47" s="30" t="s">
        <v>34</v>
      </c>
      <c r="J47" s="44">
        <v>4</v>
      </c>
      <c r="K47" s="44">
        <v>1</v>
      </c>
      <c r="L47" s="44">
        <v>0</v>
      </c>
      <c r="M47" s="44">
        <v>0</v>
      </c>
      <c r="N47" s="28">
        <v>5</v>
      </c>
      <c r="P47" s="30" t="s">
        <v>34</v>
      </c>
      <c r="Q47" s="44">
        <v>0</v>
      </c>
      <c r="R47" s="44">
        <v>0</v>
      </c>
      <c r="S47" s="44">
        <v>0</v>
      </c>
      <c r="T47" s="44">
        <v>0</v>
      </c>
      <c r="U47" s="28">
        <v>0</v>
      </c>
      <c r="W47" s="30" t="s">
        <v>34</v>
      </c>
      <c r="X47" s="44">
        <v>0</v>
      </c>
      <c r="Y47" s="44">
        <v>0</v>
      </c>
      <c r="Z47" s="44">
        <v>0</v>
      </c>
      <c r="AA47" s="44">
        <v>0</v>
      </c>
      <c r="AB47" s="28">
        <v>0</v>
      </c>
      <c r="AD47" s="30" t="s">
        <v>34</v>
      </c>
      <c r="AE47" s="44">
        <v>0</v>
      </c>
      <c r="AF47" s="44">
        <v>0</v>
      </c>
      <c r="AG47" s="44">
        <v>0</v>
      </c>
      <c r="AH47" s="44">
        <v>0</v>
      </c>
      <c r="AI47" s="28">
        <v>0</v>
      </c>
      <c r="AK47" s="30" t="s">
        <v>34</v>
      </c>
      <c r="AL47" s="44">
        <v>0</v>
      </c>
      <c r="AM47" s="44">
        <v>0</v>
      </c>
      <c r="AN47" s="44">
        <v>0</v>
      </c>
      <c r="AO47" s="44">
        <v>4</v>
      </c>
      <c r="AP47" s="28">
        <v>4</v>
      </c>
      <c r="AR47" s="30" t="s">
        <v>34</v>
      </c>
      <c r="AS47" s="44">
        <v>0</v>
      </c>
      <c r="AT47" s="44">
        <v>0</v>
      </c>
      <c r="AU47" s="44">
        <v>0</v>
      </c>
      <c r="AV47" s="44">
        <v>1</v>
      </c>
      <c r="AW47" s="28">
        <v>1</v>
      </c>
      <c r="AY47" s="30" t="s">
        <v>34</v>
      </c>
      <c r="AZ47" s="44">
        <v>52</v>
      </c>
      <c r="BA47" s="44">
        <v>10</v>
      </c>
      <c r="BB47" s="44">
        <v>2</v>
      </c>
      <c r="BC47" s="44">
        <v>5</v>
      </c>
      <c r="BD47" s="28">
        <v>69</v>
      </c>
      <c r="BF47" s="30" t="s">
        <v>34</v>
      </c>
      <c r="BG47" s="44">
        <v>0</v>
      </c>
      <c r="BH47" s="44">
        <v>0</v>
      </c>
      <c r="BI47" s="44">
        <v>0</v>
      </c>
      <c r="BJ47" s="44">
        <v>0</v>
      </c>
      <c r="BK47" s="28">
        <v>0</v>
      </c>
      <c r="BM47" s="30" t="s">
        <v>34</v>
      </c>
      <c r="BN47" s="44">
        <v>0</v>
      </c>
      <c r="BO47" s="44">
        <v>0</v>
      </c>
      <c r="BP47" s="44">
        <v>0</v>
      </c>
      <c r="BQ47" s="44"/>
      <c r="BR47" s="28">
        <v>0</v>
      </c>
      <c r="BT47" s="30" t="s">
        <v>34</v>
      </c>
      <c r="BU47" s="44">
        <v>4</v>
      </c>
      <c r="BV47" s="44">
        <v>0</v>
      </c>
      <c r="BW47" s="44">
        <v>0</v>
      </c>
      <c r="BX47" s="44">
        <v>23</v>
      </c>
      <c r="BY47" s="28">
        <v>27</v>
      </c>
      <c r="CA47" s="30" t="s">
        <v>34</v>
      </c>
      <c r="CB47" s="44">
        <v>0</v>
      </c>
      <c r="CC47" s="44">
        <v>0</v>
      </c>
      <c r="CD47" s="44">
        <v>0</v>
      </c>
      <c r="CE47" s="44">
        <v>0</v>
      </c>
      <c r="CF47" s="28">
        <v>0</v>
      </c>
      <c r="CI47" s="30" t="s">
        <v>34</v>
      </c>
      <c r="CJ47" s="44">
        <v>0</v>
      </c>
      <c r="CK47" s="44">
        <v>0</v>
      </c>
      <c r="CL47" s="44">
        <v>0</v>
      </c>
      <c r="CM47" s="44">
        <v>22</v>
      </c>
      <c r="CN47" s="28">
        <v>22</v>
      </c>
    </row>
    <row r="48" spans="1:92" s="30" customFormat="1" ht="12.75" customHeight="1" x14ac:dyDescent="0.35">
      <c r="A48" s="29">
        <v>89</v>
      </c>
      <c r="B48" s="30" t="s">
        <v>43</v>
      </c>
      <c r="C48" s="44">
        <v>0</v>
      </c>
      <c r="D48" s="44">
        <v>0</v>
      </c>
      <c r="E48" s="44">
        <v>0</v>
      </c>
      <c r="F48" s="44">
        <v>1</v>
      </c>
      <c r="G48" s="28">
        <v>1</v>
      </c>
      <c r="I48" s="30" t="s">
        <v>43</v>
      </c>
      <c r="J48" s="44">
        <v>0</v>
      </c>
      <c r="K48" s="44">
        <v>0</v>
      </c>
      <c r="L48" s="44">
        <v>0</v>
      </c>
      <c r="M48" s="44">
        <v>0</v>
      </c>
      <c r="N48" s="28">
        <v>0</v>
      </c>
      <c r="P48" s="30" t="s">
        <v>43</v>
      </c>
      <c r="Q48" s="44">
        <v>0</v>
      </c>
      <c r="R48" s="44">
        <v>0</v>
      </c>
      <c r="S48" s="44">
        <v>0</v>
      </c>
      <c r="T48" s="44">
        <v>0</v>
      </c>
      <c r="U48" s="28">
        <v>0</v>
      </c>
      <c r="W48" s="30" t="s">
        <v>43</v>
      </c>
      <c r="X48" s="44">
        <v>0</v>
      </c>
      <c r="Y48" s="44">
        <v>0</v>
      </c>
      <c r="Z48" s="44">
        <v>0</v>
      </c>
      <c r="AA48" s="44">
        <v>0</v>
      </c>
      <c r="AB48" s="28">
        <v>0</v>
      </c>
      <c r="AD48" s="30" t="s">
        <v>43</v>
      </c>
      <c r="AE48" s="44">
        <v>0</v>
      </c>
      <c r="AF48" s="44">
        <v>0</v>
      </c>
      <c r="AG48" s="44">
        <v>0</v>
      </c>
      <c r="AH48" s="44">
        <v>0</v>
      </c>
      <c r="AI48" s="28">
        <v>0</v>
      </c>
      <c r="AK48" s="30" t="s">
        <v>43</v>
      </c>
      <c r="AL48" s="44">
        <v>0</v>
      </c>
      <c r="AM48" s="44">
        <v>0</v>
      </c>
      <c r="AN48" s="44">
        <v>7</v>
      </c>
      <c r="AO48" s="44">
        <v>19</v>
      </c>
      <c r="AP48" s="28">
        <v>26</v>
      </c>
      <c r="AR48" s="30" t="s">
        <v>43</v>
      </c>
      <c r="AS48" s="44">
        <v>0</v>
      </c>
      <c r="AT48" s="44">
        <v>0</v>
      </c>
      <c r="AU48" s="44">
        <v>0</v>
      </c>
      <c r="AV48" s="44">
        <v>0</v>
      </c>
      <c r="AW48" s="28">
        <v>0</v>
      </c>
      <c r="AY48" s="30" t="s">
        <v>43</v>
      </c>
      <c r="AZ48" s="44">
        <v>29</v>
      </c>
      <c r="BA48" s="44">
        <v>0</v>
      </c>
      <c r="BB48" s="44">
        <v>0</v>
      </c>
      <c r="BC48" s="44">
        <v>2</v>
      </c>
      <c r="BD48" s="28">
        <v>31</v>
      </c>
      <c r="BF48" s="30" t="s">
        <v>43</v>
      </c>
      <c r="BG48" s="44">
        <v>0</v>
      </c>
      <c r="BH48" s="44">
        <v>0</v>
      </c>
      <c r="BI48" s="44">
        <v>0</v>
      </c>
      <c r="BJ48" s="44">
        <v>0</v>
      </c>
      <c r="BK48" s="28">
        <v>0</v>
      </c>
      <c r="BM48" s="30" t="s">
        <v>43</v>
      </c>
      <c r="BN48" s="44">
        <v>0</v>
      </c>
      <c r="BO48" s="44">
        <v>0</v>
      </c>
      <c r="BP48" s="44">
        <v>0</v>
      </c>
      <c r="BQ48" s="44"/>
      <c r="BR48" s="28">
        <v>0</v>
      </c>
      <c r="BT48" s="30" t="s">
        <v>43</v>
      </c>
      <c r="BU48" s="44">
        <v>3</v>
      </c>
      <c r="BV48" s="44">
        <v>3</v>
      </c>
      <c r="BW48" s="44">
        <v>0</v>
      </c>
      <c r="BX48" s="44">
        <v>12</v>
      </c>
      <c r="BY48" s="28">
        <v>18</v>
      </c>
      <c r="CA48" s="30" t="s">
        <v>43</v>
      </c>
      <c r="CB48" s="44">
        <v>0</v>
      </c>
      <c r="CC48" s="44">
        <v>0</v>
      </c>
      <c r="CD48" s="44">
        <v>0</v>
      </c>
      <c r="CE48" s="44">
        <v>0</v>
      </c>
      <c r="CF48" s="28">
        <v>0</v>
      </c>
      <c r="CI48" s="30" t="s">
        <v>43</v>
      </c>
      <c r="CJ48" s="44">
        <v>1</v>
      </c>
      <c r="CK48" s="44">
        <v>0</v>
      </c>
      <c r="CL48" s="44">
        <v>0</v>
      </c>
      <c r="CM48" s="44">
        <v>0</v>
      </c>
      <c r="CN48" s="28">
        <v>1</v>
      </c>
    </row>
    <row r="49" spans="1:92" s="30" customFormat="1" ht="12.75" customHeight="1" x14ac:dyDescent="0.35">
      <c r="A49" s="29">
        <v>93</v>
      </c>
      <c r="B49" s="30" t="s">
        <v>61</v>
      </c>
      <c r="C49" s="44">
        <v>0</v>
      </c>
      <c r="D49" s="44">
        <v>0</v>
      </c>
      <c r="E49" s="44">
        <v>0</v>
      </c>
      <c r="F49" s="44">
        <v>0</v>
      </c>
      <c r="G49" s="28">
        <v>0</v>
      </c>
      <c r="I49" s="30" t="s">
        <v>61</v>
      </c>
      <c r="J49" s="44">
        <v>0</v>
      </c>
      <c r="K49" s="44">
        <v>0</v>
      </c>
      <c r="L49" s="44">
        <v>0</v>
      </c>
      <c r="M49" s="44">
        <v>1</v>
      </c>
      <c r="N49" s="28">
        <v>1</v>
      </c>
      <c r="P49" s="30" t="s">
        <v>61</v>
      </c>
      <c r="Q49" s="44">
        <v>0</v>
      </c>
      <c r="R49" s="44">
        <v>0</v>
      </c>
      <c r="S49" s="44">
        <v>0</v>
      </c>
      <c r="T49" s="44">
        <v>0</v>
      </c>
      <c r="U49" s="28">
        <v>0</v>
      </c>
      <c r="W49" s="30" t="s">
        <v>61</v>
      </c>
      <c r="X49" s="44">
        <v>0</v>
      </c>
      <c r="Y49" s="44">
        <v>0</v>
      </c>
      <c r="Z49" s="44">
        <v>0</v>
      </c>
      <c r="AA49" s="44">
        <v>0</v>
      </c>
      <c r="AB49" s="28">
        <v>0</v>
      </c>
      <c r="AD49" s="30" t="s">
        <v>61</v>
      </c>
      <c r="AE49" s="44">
        <v>0</v>
      </c>
      <c r="AF49" s="44">
        <v>0</v>
      </c>
      <c r="AG49" s="44">
        <v>0</v>
      </c>
      <c r="AH49" s="44">
        <v>0</v>
      </c>
      <c r="AI49" s="28">
        <v>0</v>
      </c>
      <c r="AK49" s="30" t="s">
        <v>61</v>
      </c>
      <c r="AL49" s="44">
        <v>0</v>
      </c>
      <c r="AM49" s="44">
        <v>0</v>
      </c>
      <c r="AN49" s="44">
        <v>0</v>
      </c>
      <c r="AO49" s="44">
        <v>0</v>
      </c>
      <c r="AP49" s="28">
        <v>0</v>
      </c>
      <c r="AR49" s="30" t="s">
        <v>61</v>
      </c>
      <c r="AS49" s="44">
        <v>2</v>
      </c>
      <c r="AT49" s="44">
        <v>0</v>
      </c>
      <c r="AU49" s="44">
        <v>1</v>
      </c>
      <c r="AV49" s="44">
        <v>9</v>
      </c>
      <c r="AW49" s="28">
        <v>12</v>
      </c>
      <c r="AY49" s="30" t="s">
        <v>61</v>
      </c>
      <c r="AZ49" s="44">
        <v>45</v>
      </c>
      <c r="BA49" s="44">
        <v>0</v>
      </c>
      <c r="BB49" s="44">
        <v>1</v>
      </c>
      <c r="BC49" s="44">
        <v>6</v>
      </c>
      <c r="BD49" s="28">
        <v>52</v>
      </c>
      <c r="BF49" s="30" t="s">
        <v>61</v>
      </c>
      <c r="BG49" s="44">
        <v>0</v>
      </c>
      <c r="BH49" s="44">
        <v>0</v>
      </c>
      <c r="BI49" s="44">
        <v>0</v>
      </c>
      <c r="BJ49" s="44">
        <v>0</v>
      </c>
      <c r="BK49" s="28">
        <v>0</v>
      </c>
      <c r="BM49" s="30" t="s">
        <v>61</v>
      </c>
      <c r="BN49" s="44">
        <v>0</v>
      </c>
      <c r="BO49" s="44">
        <v>0</v>
      </c>
      <c r="BP49" s="44">
        <v>0</v>
      </c>
      <c r="BQ49" s="44"/>
      <c r="BR49" s="28">
        <v>0</v>
      </c>
      <c r="BT49" s="30" t="s">
        <v>61</v>
      </c>
      <c r="BU49" s="44">
        <v>3</v>
      </c>
      <c r="BV49" s="44">
        <v>0</v>
      </c>
      <c r="BW49" s="44">
        <v>0</v>
      </c>
      <c r="BX49" s="44">
        <v>10</v>
      </c>
      <c r="BY49" s="28">
        <v>13</v>
      </c>
      <c r="CA49" s="30" t="s">
        <v>61</v>
      </c>
      <c r="CB49" s="44">
        <v>0</v>
      </c>
      <c r="CC49" s="44">
        <v>0</v>
      </c>
      <c r="CD49" s="44">
        <v>0</v>
      </c>
      <c r="CE49" s="44">
        <v>1</v>
      </c>
      <c r="CF49" s="28">
        <v>1</v>
      </c>
      <c r="CI49" s="30" t="s">
        <v>61</v>
      </c>
      <c r="CJ49" s="44">
        <v>0</v>
      </c>
      <c r="CK49" s="44">
        <v>1</v>
      </c>
      <c r="CL49" s="44">
        <v>0</v>
      </c>
      <c r="CM49" s="44">
        <v>0</v>
      </c>
      <c r="CN49" s="28">
        <v>1</v>
      </c>
    </row>
    <row r="50" spans="1:92" s="30" customFormat="1" ht="12.75" customHeight="1" x14ac:dyDescent="0.35">
      <c r="A50" s="29">
        <v>95</v>
      </c>
      <c r="B50" s="30" t="s">
        <v>48</v>
      </c>
      <c r="C50" s="44">
        <v>0</v>
      </c>
      <c r="D50" s="44">
        <v>0</v>
      </c>
      <c r="E50" s="44">
        <v>0</v>
      </c>
      <c r="F50" s="44">
        <v>0</v>
      </c>
      <c r="G50" s="28">
        <v>0</v>
      </c>
      <c r="I50" s="30" t="s">
        <v>48</v>
      </c>
      <c r="J50" s="44">
        <v>5</v>
      </c>
      <c r="K50" s="44">
        <v>0</v>
      </c>
      <c r="L50" s="44">
        <v>0</v>
      </c>
      <c r="M50" s="44">
        <v>0</v>
      </c>
      <c r="N50" s="28">
        <v>5</v>
      </c>
      <c r="P50" s="30" t="s">
        <v>48</v>
      </c>
      <c r="Q50" s="44">
        <v>0</v>
      </c>
      <c r="R50" s="44">
        <v>0</v>
      </c>
      <c r="S50" s="44">
        <v>0</v>
      </c>
      <c r="T50" s="44">
        <v>0</v>
      </c>
      <c r="U50" s="28">
        <v>0</v>
      </c>
      <c r="W50" s="30" t="s">
        <v>48</v>
      </c>
      <c r="X50" s="44">
        <v>0</v>
      </c>
      <c r="Y50" s="44">
        <v>0</v>
      </c>
      <c r="Z50" s="44">
        <v>0</v>
      </c>
      <c r="AA50" s="44">
        <v>0</v>
      </c>
      <c r="AB50" s="28">
        <v>0</v>
      </c>
      <c r="AD50" s="30" t="s">
        <v>48</v>
      </c>
      <c r="AE50" s="44">
        <v>0</v>
      </c>
      <c r="AF50" s="44">
        <v>0</v>
      </c>
      <c r="AG50" s="44">
        <v>0</v>
      </c>
      <c r="AH50" s="44">
        <v>0</v>
      </c>
      <c r="AI50" s="28">
        <v>0</v>
      </c>
      <c r="AK50" s="30" t="s">
        <v>48</v>
      </c>
      <c r="AL50" s="44">
        <v>0</v>
      </c>
      <c r="AM50" s="44">
        <v>0</v>
      </c>
      <c r="AN50" s="44">
        <v>0</v>
      </c>
      <c r="AO50" s="44">
        <v>1</v>
      </c>
      <c r="AP50" s="28">
        <v>1</v>
      </c>
      <c r="AR50" s="30" t="s">
        <v>48</v>
      </c>
      <c r="AS50" s="44">
        <v>0</v>
      </c>
      <c r="AT50" s="44">
        <v>0</v>
      </c>
      <c r="AU50" s="44">
        <v>0</v>
      </c>
      <c r="AV50" s="44">
        <v>1</v>
      </c>
      <c r="AW50" s="28">
        <v>1</v>
      </c>
      <c r="AY50" s="30" t="s">
        <v>48</v>
      </c>
      <c r="AZ50" s="44">
        <v>63</v>
      </c>
      <c r="BA50" s="44">
        <v>1</v>
      </c>
      <c r="BB50" s="44">
        <v>3</v>
      </c>
      <c r="BC50" s="44">
        <v>6</v>
      </c>
      <c r="BD50" s="28">
        <v>73</v>
      </c>
      <c r="BF50" s="30" t="s">
        <v>48</v>
      </c>
      <c r="BG50" s="44">
        <v>0</v>
      </c>
      <c r="BH50" s="44">
        <v>0</v>
      </c>
      <c r="BI50" s="44">
        <v>0</v>
      </c>
      <c r="BJ50" s="44">
        <v>0</v>
      </c>
      <c r="BK50" s="28">
        <v>0</v>
      </c>
      <c r="BM50" s="30" t="s">
        <v>48</v>
      </c>
      <c r="BN50" s="44">
        <v>0</v>
      </c>
      <c r="BO50" s="44">
        <v>0</v>
      </c>
      <c r="BP50" s="44">
        <v>0</v>
      </c>
      <c r="BQ50" s="44"/>
      <c r="BR50" s="28">
        <v>0</v>
      </c>
      <c r="BT50" s="30" t="s">
        <v>48</v>
      </c>
      <c r="BU50" s="44">
        <v>0</v>
      </c>
      <c r="BV50" s="44">
        <v>0</v>
      </c>
      <c r="BW50" s="44">
        <v>0</v>
      </c>
      <c r="BX50" s="44">
        <v>0</v>
      </c>
      <c r="BY50" s="28">
        <v>0</v>
      </c>
      <c r="CA50" s="30" t="s">
        <v>48</v>
      </c>
      <c r="CB50" s="44">
        <v>0</v>
      </c>
      <c r="CC50" s="44">
        <v>0</v>
      </c>
      <c r="CD50" s="44">
        <v>0</v>
      </c>
      <c r="CE50" s="44">
        <v>0</v>
      </c>
      <c r="CF50" s="28">
        <v>0</v>
      </c>
      <c r="CI50" s="30" t="s">
        <v>48</v>
      </c>
      <c r="CJ50" s="44">
        <v>18</v>
      </c>
      <c r="CK50" s="44">
        <v>0</v>
      </c>
      <c r="CL50" s="44">
        <v>1</v>
      </c>
      <c r="CM50" s="44">
        <v>30</v>
      </c>
      <c r="CN50" s="28">
        <v>49</v>
      </c>
    </row>
    <row r="51" spans="1:92" s="30" customFormat="1" ht="12.75" customHeight="1" x14ac:dyDescent="0.35">
      <c r="A51" s="29">
        <v>97</v>
      </c>
      <c r="B51" s="30" t="s">
        <v>50</v>
      </c>
      <c r="C51" s="44">
        <v>5</v>
      </c>
      <c r="D51" s="44">
        <v>0</v>
      </c>
      <c r="E51" s="44">
        <v>0</v>
      </c>
      <c r="F51" s="44">
        <v>0</v>
      </c>
      <c r="G51" s="28">
        <v>5</v>
      </c>
      <c r="I51" s="30" t="s">
        <v>50</v>
      </c>
      <c r="J51" s="44">
        <v>4</v>
      </c>
      <c r="K51" s="44">
        <v>1</v>
      </c>
      <c r="L51" s="44">
        <v>0</v>
      </c>
      <c r="M51" s="44">
        <v>0</v>
      </c>
      <c r="N51" s="28">
        <v>5</v>
      </c>
      <c r="P51" s="30" t="s">
        <v>50</v>
      </c>
      <c r="Q51" s="44">
        <v>0</v>
      </c>
      <c r="R51" s="44">
        <v>0</v>
      </c>
      <c r="S51" s="44">
        <v>0</v>
      </c>
      <c r="T51" s="44">
        <v>0</v>
      </c>
      <c r="U51" s="28">
        <v>0</v>
      </c>
      <c r="W51" s="30" t="s">
        <v>50</v>
      </c>
      <c r="X51" s="44">
        <v>0</v>
      </c>
      <c r="Y51" s="44">
        <v>0</v>
      </c>
      <c r="Z51" s="44">
        <v>0</v>
      </c>
      <c r="AA51" s="44">
        <v>0</v>
      </c>
      <c r="AB51" s="28">
        <v>0</v>
      </c>
      <c r="AD51" s="30" t="s">
        <v>50</v>
      </c>
      <c r="AE51" s="44">
        <v>0</v>
      </c>
      <c r="AF51" s="44">
        <v>0</v>
      </c>
      <c r="AG51" s="44">
        <v>0</v>
      </c>
      <c r="AH51" s="44">
        <v>0</v>
      </c>
      <c r="AI51" s="28">
        <v>0</v>
      </c>
      <c r="AK51" s="30" t="s">
        <v>50</v>
      </c>
      <c r="AL51" s="44">
        <v>0</v>
      </c>
      <c r="AM51" s="44">
        <v>0</v>
      </c>
      <c r="AN51" s="44">
        <v>0</v>
      </c>
      <c r="AO51" s="44">
        <v>0</v>
      </c>
      <c r="AP51" s="28">
        <v>0</v>
      </c>
      <c r="AR51" s="30" t="s">
        <v>50</v>
      </c>
      <c r="AS51" s="44">
        <v>4</v>
      </c>
      <c r="AT51" s="44">
        <v>0</v>
      </c>
      <c r="AU51" s="44">
        <v>0</v>
      </c>
      <c r="AV51" s="44">
        <v>0</v>
      </c>
      <c r="AW51" s="28">
        <v>4</v>
      </c>
      <c r="AY51" s="30" t="s">
        <v>50</v>
      </c>
      <c r="AZ51" s="44">
        <v>78</v>
      </c>
      <c r="BA51" s="44">
        <v>5</v>
      </c>
      <c r="BB51" s="44">
        <v>0</v>
      </c>
      <c r="BC51" s="44">
        <v>2</v>
      </c>
      <c r="BD51" s="28">
        <v>85</v>
      </c>
      <c r="BF51" s="30" t="s">
        <v>50</v>
      </c>
      <c r="BG51" s="44">
        <v>1</v>
      </c>
      <c r="BH51" s="44">
        <v>0</v>
      </c>
      <c r="BI51" s="44">
        <v>0</v>
      </c>
      <c r="BJ51" s="44">
        <v>0</v>
      </c>
      <c r="BK51" s="28">
        <v>1</v>
      </c>
      <c r="BM51" s="30" t="s">
        <v>50</v>
      </c>
      <c r="BN51" s="44">
        <v>0</v>
      </c>
      <c r="BO51" s="44">
        <v>0</v>
      </c>
      <c r="BP51" s="44">
        <v>1</v>
      </c>
      <c r="BQ51" s="44"/>
      <c r="BR51" s="28">
        <v>1</v>
      </c>
      <c r="BT51" s="30" t="s">
        <v>50</v>
      </c>
      <c r="BU51" s="44">
        <v>1</v>
      </c>
      <c r="BV51" s="44">
        <v>0</v>
      </c>
      <c r="BW51" s="44">
        <v>0</v>
      </c>
      <c r="BX51" s="44">
        <v>1</v>
      </c>
      <c r="BY51" s="28">
        <v>2</v>
      </c>
      <c r="CA51" s="30" t="s">
        <v>50</v>
      </c>
      <c r="CB51" s="44">
        <v>1</v>
      </c>
      <c r="CC51" s="44">
        <v>0</v>
      </c>
      <c r="CD51" s="44">
        <v>0</v>
      </c>
      <c r="CE51" s="44">
        <v>0</v>
      </c>
      <c r="CF51" s="28">
        <v>1</v>
      </c>
      <c r="CI51" s="30" t="s">
        <v>50</v>
      </c>
      <c r="CJ51" s="44">
        <v>1</v>
      </c>
      <c r="CK51" s="44">
        <v>13</v>
      </c>
      <c r="CL51" s="44">
        <v>0</v>
      </c>
      <c r="CM51" s="44">
        <v>18</v>
      </c>
      <c r="CN51" s="28">
        <v>32</v>
      </c>
    </row>
    <row r="52" spans="1:92" s="34" customFormat="1" ht="12.75" customHeight="1" x14ac:dyDescent="0.35">
      <c r="A52" s="29">
        <v>77</v>
      </c>
      <c r="B52" s="33" t="s">
        <v>24</v>
      </c>
      <c r="C52" s="44">
        <v>9</v>
      </c>
      <c r="D52" s="44">
        <v>0</v>
      </c>
      <c r="E52" s="44">
        <v>0</v>
      </c>
      <c r="F52" s="44">
        <v>1</v>
      </c>
      <c r="G52" s="28">
        <v>10</v>
      </c>
      <c r="I52" s="33" t="s">
        <v>24</v>
      </c>
      <c r="J52" s="44">
        <v>7</v>
      </c>
      <c r="K52" s="44">
        <v>0</v>
      </c>
      <c r="L52" s="44">
        <v>0</v>
      </c>
      <c r="M52" s="44">
        <v>2</v>
      </c>
      <c r="N52" s="28">
        <v>9</v>
      </c>
      <c r="P52" s="33" t="s">
        <v>24</v>
      </c>
      <c r="Q52" s="44">
        <v>0</v>
      </c>
      <c r="R52" s="44">
        <v>0</v>
      </c>
      <c r="S52" s="44">
        <v>0</v>
      </c>
      <c r="T52" s="44">
        <v>0</v>
      </c>
      <c r="U52" s="28">
        <v>0</v>
      </c>
      <c r="W52" s="33" t="s">
        <v>24</v>
      </c>
      <c r="X52" s="44">
        <v>0</v>
      </c>
      <c r="Y52" s="44">
        <v>0</v>
      </c>
      <c r="Z52" s="44">
        <v>0</v>
      </c>
      <c r="AA52" s="44">
        <v>0</v>
      </c>
      <c r="AB52" s="28">
        <v>0</v>
      </c>
      <c r="AD52" s="33" t="s">
        <v>24</v>
      </c>
      <c r="AE52" s="44">
        <v>0</v>
      </c>
      <c r="AF52" s="44">
        <v>0</v>
      </c>
      <c r="AG52" s="44">
        <v>0</v>
      </c>
      <c r="AH52" s="44">
        <v>15</v>
      </c>
      <c r="AI52" s="28">
        <v>15</v>
      </c>
      <c r="AK52" s="33" t="s">
        <v>24</v>
      </c>
      <c r="AL52" s="44">
        <v>0</v>
      </c>
      <c r="AM52" s="44">
        <v>0</v>
      </c>
      <c r="AN52" s="44">
        <v>0</v>
      </c>
      <c r="AO52" s="44">
        <v>0</v>
      </c>
      <c r="AP52" s="28">
        <v>0</v>
      </c>
      <c r="AR52" s="33" t="s">
        <v>24</v>
      </c>
      <c r="AS52" s="44">
        <v>0</v>
      </c>
      <c r="AT52" s="44">
        <v>0</v>
      </c>
      <c r="AU52" s="44">
        <v>0</v>
      </c>
      <c r="AV52" s="44">
        <v>0</v>
      </c>
      <c r="AW52" s="28">
        <v>0</v>
      </c>
      <c r="AY52" s="33" t="s">
        <v>24</v>
      </c>
      <c r="AZ52" s="44">
        <v>259</v>
      </c>
      <c r="BA52" s="44">
        <v>0</v>
      </c>
      <c r="BB52" s="44">
        <v>7</v>
      </c>
      <c r="BC52" s="44">
        <v>9</v>
      </c>
      <c r="BD52" s="28">
        <v>275</v>
      </c>
      <c r="BF52" s="33" t="s">
        <v>24</v>
      </c>
      <c r="BG52" s="44">
        <v>5</v>
      </c>
      <c r="BH52" s="44">
        <v>0</v>
      </c>
      <c r="BI52" s="44">
        <v>0</v>
      </c>
      <c r="BJ52" s="44">
        <v>0</v>
      </c>
      <c r="BK52" s="28">
        <v>5</v>
      </c>
      <c r="BM52" s="33" t="s">
        <v>24</v>
      </c>
      <c r="BN52" s="44">
        <v>0</v>
      </c>
      <c r="BO52" s="44">
        <v>0</v>
      </c>
      <c r="BP52" s="44">
        <v>1</v>
      </c>
      <c r="BQ52" s="44"/>
      <c r="BR52" s="28">
        <v>1</v>
      </c>
      <c r="BT52" s="33" t="s">
        <v>24</v>
      </c>
      <c r="BU52" s="44">
        <v>0</v>
      </c>
      <c r="BV52" s="44">
        <v>0</v>
      </c>
      <c r="BW52" s="44">
        <v>1</v>
      </c>
      <c r="BX52" s="44">
        <v>0</v>
      </c>
      <c r="BY52" s="28">
        <v>1</v>
      </c>
      <c r="CA52" s="33" t="s">
        <v>24</v>
      </c>
      <c r="CB52" s="44">
        <v>3</v>
      </c>
      <c r="CC52" s="44">
        <v>0</v>
      </c>
      <c r="CD52" s="44">
        <v>0</v>
      </c>
      <c r="CE52" s="44">
        <v>2</v>
      </c>
      <c r="CF52" s="28">
        <v>5</v>
      </c>
      <c r="CI52" s="33" t="s">
        <v>24</v>
      </c>
      <c r="CJ52" s="44">
        <v>35</v>
      </c>
      <c r="CK52" s="44">
        <v>0</v>
      </c>
      <c r="CL52" s="44">
        <v>1</v>
      </c>
      <c r="CM52" s="44">
        <v>37</v>
      </c>
      <c r="CN52" s="28">
        <v>73</v>
      </c>
    </row>
    <row r="53" spans="1:92" s="30" customFormat="1" ht="10.5" customHeight="1" x14ac:dyDescent="0.35">
      <c r="A53" s="29"/>
      <c r="C53" s="35"/>
      <c r="D53" s="35"/>
      <c r="E53" s="35"/>
      <c r="F53" s="35"/>
      <c r="G53" s="35"/>
      <c r="J53" s="35"/>
      <c r="K53" s="35"/>
      <c r="L53" s="35"/>
      <c r="M53" s="35"/>
      <c r="N53" s="35"/>
      <c r="Q53" s="35"/>
      <c r="R53" s="35"/>
      <c r="S53" s="35"/>
      <c r="T53" s="35"/>
      <c r="U53" s="35"/>
      <c r="X53" s="35"/>
      <c r="Y53" s="35"/>
      <c r="Z53" s="35"/>
      <c r="AA53" s="35"/>
      <c r="AB53" s="35"/>
      <c r="AE53" s="35"/>
      <c r="AF53" s="35"/>
      <c r="AG53" s="35"/>
      <c r="AH53" s="35"/>
      <c r="AI53" s="35"/>
      <c r="AL53" s="35"/>
      <c r="AM53" s="35"/>
      <c r="AN53" s="35"/>
      <c r="AO53" s="35"/>
      <c r="AP53" s="35"/>
      <c r="AS53" s="35"/>
      <c r="AT53" s="35"/>
      <c r="AU53" s="35"/>
      <c r="AV53" s="35"/>
      <c r="AW53" s="35"/>
      <c r="AZ53" s="35"/>
      <c r="BA53" s="35"/>
      <c r="BB53" s="35"/>
      <c r="BC53" s="35"/>
      <c r="BD53" s="35"/>
      <c r="BG53" s="35"/>
      <c r="BH53" s="35"/>
      <c r="BI53" s="35"/>
      <c r="BJ53" s="35"/>
      <c r="BK53" s="35"/>
      <c r="BN53" s="35"/>
      <c r="BO53" s="35"/>
      <c r="BP53" s="35"/>
      <c r="BQ53" s="35"/>
      <c r="BR53" s="35"/>
      <c r="BU53" s="35"/>
      <c r="BV53" s="35"/>
      <c r="BW53" s="35"/>
      <c r="BX53" s="35"/>
      <c r="BY53" s="35"/>
      <c r="CB53" s="35"/>
      <c r="CC53" s="35"/>
      <c r="CD53" s="35"/>
      <c r="CE53" s="35"/>
      <c r="CF53" s="35"/>
      <c r="CJ53" s="35"/>
      <c r="CK53" s="35"/>
      <c r="CL53" s="35"/>
      <c r="CM53" s="35"/>
      <c r="CN53" s="35"/>
    </row>
    <row r="54" spans="1:92" s="30" customFormat="1" ht="13.5" customHeight="1" x14ac:dyDescent="0.35">
      <c r="A54" s="29"/>
      <c r="H54" s="36"/>
      <c r="AC54" s="36"/>
    </row>
    <row r="55" spans="1:92" s="30" customFormat="1" ht="13.5" customHeight="1" x14ac:dyDescent="0.35">
      <c r="A55" s="29"/>
      <c r="H55" s="36"/>
      <c r="AC55" s="36"/>
    </row>
    <row r="56" spans="1:92" s="30" customFormat="1" x14ac:dyDescent="0.35">
      <c r="A56" s="29"/>
      <c r="B56" s="37"/>
      <c r="H56" s="36"/>
      <c r="I56" s="37"/>
      <c r="P56" s="37"/>
      <c r="W56" s="37"/>
      <c r="AC56" s="36"/>
      <c r="AD56" s="37"/>
      <c r="AK56" s="37"/>
      <c r="AR56" s="37"/>
      <c r="AY56" s="37"/>
      <c r="BF56" s="37"/>
      <c r="BM56" s="37"/>
      <c r="BT56" s="37"/>
      <c r="CA56" s="37"/>
      <c r="CI56" s="37"/>
    </row>
    <row r="57" spans="1:92" x14ac:dyDescent="0.35">
      <c r="A57" s="29"/>
      <c r="F57" s="38"/>
      <c r="G57" s="38"/>
      <c r="M57" s="38"/>
      <c r="N57" s="38"/>
      <c r="T57" s="38"/>
      <c r="U57" s="38"/>
      <c r="AA57" s="38"/>
      <c r="AB57" s="38"/>
      <c r="AH57" s="38"/>
      <c r="AI57" s="38"/>
      <c r="AO57" s="38"/>
      <c r="AP57" s="38"/>
      <c r="AV57" s="38"/>
      <c r="AW57" s="38"/>
      <c r="BC57" s="38"/>
      <c r="BD57" s="38"/>
      <c r="BJ57" s="38"/>
      <c r="BK57" s="38"/>
      <c r="BQ57" s="38"/>
      <c r="BR57" s="38"/>
      <c r="BX57" s="38"/>
      <c r="BY57" s="38"/>
      <c r="CE57" s="38"/>
      <c r="CF57" s="38"/>
      <c r="CM57" s="38"/>
      <c r="CN57" s="38"/>
    </row>
    <row r="58" spans="1:92" x14ac:dyDescent="0.35">
      <c r="A58" s="29"/>
    </row>
    <row r="59" spans="1:92" x14ac:dyDescent="0.35">
      <c r="A59" s="29"/>
    </row>
    <row r="60" spans="1:92" x14ac:dyDescent="0.35">
      <c r="A60" s="29"/>
      <c r="E60" s="39"/>
      <c r="L60" s="39"/>
      <c r="S60" s="39"/>
      <c r="Z60" s="39"/>
      <c r="AG60" s="39"/>
      <c r="AN60" s="39"/>
      <c r="AU60" s="39"/>
      <c r="BB60" s="39"/>
      <c r="BI60" s="39"/>
      <c r="BP60" s="39"/>
      <c r="BW60" s="39"/>
      <c r="CD60" s="39"/>
      <c r="CL60" s="39"/>
    </row>
  </sheetData>
  <mergeCells count="13">
    <mergeCell ref="CA1:CF1"/>
    <mergeCell ref="CI1:CN1"/>
    <mergeCell ref="AK1:AP1"/>
    <mergeCell ref="AR1:AW1"/>
    <mergeCell ref="AY1:BD1"/>
    <mergeCell ref="BF1:BK1"/>
    <mergeCell ref="BM1:BR1"/>
    <mergeCell ref="BT1:BY1"/>
    <mergeCell ref="B1:G1"/>
    <mergeCell ref="I1:N1"/>
    <mergeCell ref="P1:U1"/>
    <mergeCell ref="W1:AB1"/>
    <mergeCell ref="AD1:AI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Q62"/>
  <sheetViews>
    <sheetView workbookViewId="0">
      <selection activeCell="C8" sqref="C8:G8"/>
    </sheetView>
  </sheetViews>
  <sheetFormatPr defaultRowHeight="12.5" x14ac:dyDescent="0.35"/>
  <cols>
    <col min="1" max="1" width="9.1796875" style="52"/>
    <col min="2" max="2" width="45" style="52" customWidth="1"/>
    <col min="3" max="3" width="11.54296875" style="52" customWidth="1"/>
    <col min="4" max="4" width="15.453125" style="52" customWidth="1"/>
    <col min="5" max="5" width="13.26953125" style="52" customWidth="1"/>
    <col min="6" max="6" width="14.54296875" style="52" customWidth="1"/>
    <col min="7" max="7" width="17.81640625" style="52" customWidth="1"/>
    <col min="8" max="8" width="10.26953125" style="52" customWidth="1"/>
    <col min="9" max="9" width="9.1796875" style="52"/>
    <col min="10" max="10" width="5.1796875" style="52" customWidth="1"/>
    <col min="11" max="14" width="9.1796875" style="52"/>
    <col min="15" max="15" width="1.453125" style="52" customWidth="1"/>
    <col min="16" max="257" width="9.1796875" style="52"/>
    <col min="258" max="258" width="45" style="52" customWidth="1"/>
    <col min="259" max="259" width="11.54296875" style="52" customWidth="1"/>
    <col min="260" max="260" width="15.453125" style="52" customWidth="1"/>
    <col min="261" max="261" width="13.26953125" style="52" customWidth="1"/>
    <col min="262" max="262" width="14.54296875" style="52" customWidth="1"/>
    <col min="263" max="263" width="17.81640625" style="52" customWidth="1"/>
    <col min="264" max="264" width="10.26953125" style="52" customWidth="1"/>
    <col min="265" max="265" width="9.1796875" style="52"/>
    <col min="266" max="266" width="5.1796875" style="52" customWidth="1"/>
    <col min="267" max="270" width="9.1796875" style="52"/>
    <col min="271" max="271" width="1.453125" style="52" customWidth="1"/>
    <col min="272" max="513" width="9.1796875" style="52"/>
    <col min="514" max="514" width="45" style="52" customWidth="1"/>
    <col min="515" max="515" width="11.54296875" style="52" customWidth="1"/>
    <col min="516" max="516" width="15.453125" style="52" customWidth="1"/>
    <col min="517" max="517" width="13.26953125" style="52" customWidth="1"/>
    <col min="518" max="518" width="14.54296875" style="52" customWidth="1"/>
    <col min="519" max="519" width="17.81640625" style="52" customWidth="1"/>
    <col min="520" max="520" width="10.26953125" style="52" customWidth="1"/>
    <col min="521" max="521" width="9.1796875" style="52"/>
    <col min="522" max="522" width="5.1796875" style="52" customWidth="1"/>
    <col min="523" max="526" width="9.1796875" style="52"/>
    <col min="527" max="527" width="1.453125" style="52" customWidth="1"/>
    <col min="528" max="769" width="9.1796875" style="52"/>
    <col min="770" max="770" width="45" style="52" customWidth="1"/>
    <col min="771" max="771" width="11.54296875" style="52" customWidth="1"/>
    <col min="772" max="772" width="15.453125" style="52" customWidth="1"/>
    <col min="773" max="773" width="13.26953125" style="52" customWidth="1"/>
    <col min="774" max="774" width="14.54296875" style="52" customWidth="1"/>
    <col min="775" max="775" width="17.81640625" style="52" customWidth="1"/>
    <col min="776" max="776" width="10.26953125" style="52" customWidth="1"/>
    <col min="777" max="777" width="9.1796875" style="52"/>
    <col min="778" max="778" width="5.1796875" style="52" customWidth="1"/>
    <col min="779" max="782" width="9.1796875" style="52"/>
    <col min="783" max="783" width="1.453125" style="52" customWidth="1"/>
    <col min="784" max="1025" width="9.1796875" style="52"/>
    <col min="1026" max="1026" width="45" style="52" customWidth="1"/>
    <col min="1027" max="1027" width="11.54296875" style="52" customWidth="1"/>
    <col min="1028" max="1028" width="15.453125" style="52" customWidth="1"/>
    <col min="1029" max="1029" width="13.26953125" style="52" customWidth="1"/>
    <col min="1030" max="1030" width="14.54296875" style="52" customWidth="1"/>
    <col min="1031" max="1031" width="17.81640625" style="52" customWidth="1"/>
    <col min="1032" max="1032" width="10.26953125" style="52" customWidth="1"/>
    <col min="1033" max="1033" width="9.1796875" style="52"/>
    <col min="1034" max="1034" width="5.1796875" style="52" customWidth="1"/>
    <col min="1035" max="1038" width="9.1796875" style="52"/>
    <col min="1039" max="1039" width="1.453125" style="52" customWidth="1"/>
    <col min="1040" max="1281" width="9.1796875" style="52"/>
    <col min="1282" max="1282" width="45" style="52" customWidth="1"/>
    <col min="1283" max="1283" width="11.54296875" style="52" customWidth="1"/>
    <col min="1284" max="1284" width="15.453125" style="52" customWidth="1"/>
    <col min="1285" max="1285" width="13.26953125" style="52" customWidth="1"/>
    <col min="1286" max="1286" width="14.54296875" style="52" customWidth="1"/>
    <col min="1287" max="1287" width="17.81640625" style="52" customWidth="1"/>
    <col min="1288" max="1288" width="10.26953125" style="52" customWidth="1"/>
    <col min="1289" max="1289" width="9.1796875" style="52"/>
    <col min="1290" max="1290" width="5.1796875" style="52" customWidth="1"/>
    <col min="1291" max="1294" width="9.1796875" style="52"/>
    <col min="1295" max="1295" width="1.453125" style="52" customWidth="1"/>
    <col min="1296" max="1537" width="9.1796875" style="52"/>
    <col min="1538" max="1538" width="45" style="52" customWidth="1"/>
    <col min="1539" max="1539" width="11.54296875" style="52" customWidth="1"/>
    <col min="1540" max="1540" width="15.453125" style="52" customWidth="1"/>
    <col min="1541" max="1541" width="13.26953125" style="52" customWidth="1"/>
    <col min="1542" max="1542" width="14.54296875" style="52" customWidth="1"/>
    <col min="1543" max="1543" width="17.81640625" style="52" customWidth="1"/>
    <col min="1544" max="1544" width="10.26953125" style="52" customWidth="1"/>
    <col min="1545" max="1545" width="9.1796875" style="52"/>
    <col min="1546" max="1546" width="5.1796875" style="52" customWidth="1"/>
    <col min="1547" max="1550" width="9.1796875" style="52"/>
    <col min="1551" max="1551" width="1.453125" style="52" customWidth="1"/>
    <col min="1552" max="1793" width="9.1796875" style="52"/>
    <col min="1794" max="1794" width="45" style="52" customWidth="1"/>
    <col min="1795" max="1795" width="11.54296875" style="52" customWidth="1"/>
    <col min="1796" max="1796" width="15.453125" style="52" customWidth="1"/>
    <col min="1797" max="1797" width="13.26953125" style="52" customWidth="1"/>
    <col min="1798" max="1798" width="14.54296875" style="52" customWidth="1"/>
    <col min="1799" max="1799" width="17.81640625" style="52" customWidth="1"/>
    <col min="1800" max="1800" width="10.26953125" style="52" customWidth="1"/>
    <col min="1801" max="1801" width="9.1796875" style="52"/>
    <col min="1802" max="1802" width="5.1796875" style="52" customWidth="1"/>
    <col min="1803" max="1806" width="9.1796875" style="52"/>
    <col min="1807" max="1807" width="1.453125" style="52" customWidth="1"/>
    <col min="1808" max="2049" width="9.1796875" style="52"/>
    <col min="2050" max="2050" width="45" style="52" customWidth="1"/>
    <col min="2051" max="2051" width="11.54296875" style="52" customWidth="1"/>
    <col min="2052" max="2052" width="15.453125" style="52" customWidth="1"/>
    <col min="2053" max="2053" width="13.26953125" style="52" customWidth="1"/>
    <col min="2054" max="2054" width="14.54296875" style="52" customWidth="1"/>
    <col min="2055" max="2055" width="17.81640625" style="52" customWidth="1"/>
    <col min="2056" max="2056" width="10.26953125" style="52" customWidth="1"/>
    <col min="2057" max="2057" width="9.1796875" style="52"/>
    <col min="2058" max="2058" width="5.1796875" style="52" customWidth="1"/>
    <col min="2059" max="2062" width="9.1796875" style="52"/>
    <col min="2063" max="2063" width="1.453125" style="52" customWidth="1"/>
    <col min="2064" max="2305" width="9.1796875" style="52"/>
    <col min="2306" max="2306" width="45" style="52" customWidth="1"/>
    <col min="2307" max="2307" width="11.54296875" style="52" customWidth="1"/>
    <col min="2308" max="2308" width="15.453125" style="52" customWidth="1"/>
    <col min="2309" max="2309" width="13.26953125" style="52" customWidth="1"/>
    <col min="2310" max="2310" width="14.54296875" style="52" customWidth="1"/>
    <col min="2311" max="2311" width="17.81640625" style="52" customWidth="1"/>
    <col min="2312" max="2312" width="10.26953125" style="52" customWidth="1"/>
    <col min="2313" max="2313" width="9.1796875" style="52"/>
    <col min="2314" max="2314" width="5.1796875" style="52" customWidth="1"/>
    <col min="2315" max="2318" width="9.1796875" style="52"/>
    <col min="2319" max="2319" width="1.453125" style="52" customWidth="1"/>
    <col min="2320" max="2561" width="9.1796875" style="52"/>
    <col min="2562" max="2562" width="45" style="52" customWidth="1"/>
    <col min="2563" max="2563" width="11.54296875" style="52" customWidth="1"/>
    <col min="2564" max="2564" width="15.453125" style="52" customWidth="1"/>
    <col min="2565" max="2565" width="13.26953125" style="52" customWidth="1"/>
    <col min="2566" max="2566" width="14.54296875" style="52" customWidth="1"/>
    <col min="2567" max="2567" width="17.81640625" style="52" customWidth="1"/>
    <col min="2568" max="2568" width="10.26953125" style="52" customWidth="1"/>
    <col min="2569" max="2569" width="9.1796875" style="52"/>
    <col min="2570" max="2570" width="5.1796875" style="52" customWidth="1"/>
    <col min="2571" max="2574" width="9.1796875" style="52"/>
    <col min="2575" max="2575" width="1.453125" style="52" customWidth="1"/>
    <col min="2576" max="2817" width="9.1796875" style="52"/>
    <col min="2818" max="2818" width="45" style="52" customWidth="1"/>
    <col min="2819" max="2819" width="11.54296875" style="52" customWidth="1"/>
    <col min="2820" max="2820" width="15.453125" style="52" customWidth="1"/>
    <col min="2821" max="2821" width="13.26953125" style="52" customWidth="1"/>
    <col min="2822" max="2822" width="14.54296875" style="52" customWidth="1"/>
    <col min="2823" max="2823" width="17.81640625" style="52" customWidth="1"/>
    <col min="2824" max="2824" width="10.26953125" style="52" customWidth="1"/>
    <col min="2825" max="2825" width="9.1796875" style="52"/>
    <col min="2826" max="2826" width="5.1796875" style="52" customWidth="1"/>
    <col min="2827" max="2830" width="9.1796875" style="52"/>
    <col min="2831" max="2831" width="1.453125" style="52" customWidth="1"/>
    <col min="2832" max="3073" width="9.1796875" style="52"/>
    <col min="3074" max="3074" width="45" style="52" customWidth="1"/>
    <col min="3075" max="3075" width="11.54296875" style="52" customWidth="1"/>
    <col min="3076" max="3076" width="15.453125" style="52" customWidth="1"/>
    <col min="3077" max="3077" width="13.26953125" style="52" customWidth="1"/>
    <col min="3078" max="3078" width="14.54296875" style="52" customWidth="1"/>
    <col min="3079" max="3079" width="17.81640625" style="52" customWidth="1"/>
    <col min="3080" max="3080" width="10.26953125" style="52" customWidth="1"/>
    <col min="3081" max="3081" width="9.1796875" style="52"/>
    <col min="3082" max="3082" width="5.1796875" style="52" customWidth="1"/>
    <col min="3083" max="3086" width="9.1796875" style="52"/>
    <col min="3087" max="3087" width="1.453125" style="52" customWidth="1"/>
    <col min="3088" max="3329" width="9.1796875" style="52"/>
    <col min="3330" max="3330" width="45" style="52" customWidth="1"/>
    <col min="3331" max="3331" width="11.54296875" style="52" customWidth="1"/>
    <col min="3332" max="3332" width="15.453125" style="52" customWidth="1"/>
    <col min="3333" max="3333" width="13.26953125" style="52" customWidth="1"/>
    <col min="3334" max="3334" width="14.54296875" style="52" customWidth="1"/>
    <col min="3335" max="3335" width="17.81640625" style="52" customWidth="1"/>
    <col min="3336" max="3336" width="10.26953125" style="52" customWidth="1"/>
    <col min="3337" max="3337" width="9.1796875" style="52"/>
    <col min="3338" max="3338" width="5.1796875" style="52" customWidth="1"/>
    <col min="3339" max="3342" width="9.1796875" style="52"/>
    <col min="3343" max="3343" width="1.453125" style="52" customWidth="1"/>
    <col min="3344" max="3585" width="9.1796875" style="52"/>
    <col min="3586" max="3586" width="45" style="52" customWidth="1"/>
    <col min="3587" max="3587" width="11.54296875" style="52" customWidth="1"/>
    <col min="3588" max="3588" width="15.453125" style="52" customWidth="1"/>
    <col min="3589" max="3589" width="13.26953125" style="52" customWidth="1"/>
    <col min="3590" max="3590" width="14.54296875" style="52" customWidth="1"/>
    <col min="3591" max="3591" width="17.81640625" style="52" customWidth="1"/>
    <col min="3592" max="3592" width="10.26953125" style="52" customWidth="1"/>
    <col min="3593" max="3593" width="9.1796875" style="52"/>
    <col min="3594" max="3594" width="5.1796875" style="52" customWidth="1"/>
    <col min="3595" max="3598" width="9.1796875" style="52"/>
    <col min="3599" max="3599" width="1.453125" style="52" customWidth="1"/>
    <col min="3600" max="3841" width="9.1796875" style="52"/>
    <col min="3842" max="3842" width="45" style="52" customWidth="1"/>
    <col min="3843" max="3843" width="11.54296875" style="52" customWidth="1"/>
    <col min="3844" max="3844" width="15.453125" style="52" customWidth="1"/>
    <col min="3845" max="3845" width="13.26953125" style="52" customWidth="1"/>
    <col min="3846" max="3846" width="14.54296875" style="52" customWidth="1"/>
    <col min="3847" max="3847" width="17.81640625" style="52" customWidth="1"/>
    <col min="3848" max="3848" width="10.26953125" style="52" customWidth="1"/>
    <col min="3849" max="3849" width="9.1796875" style="52"/>
    <col min="3850" max="3850" width="5.1796875" style="52" customWidth="1"/>
    <col min="3851" max="3854" width="9.1796875" style="52"/>
    <col min="3855" max="3855" width="1.453125" style="52" customWidth="1"/>
    <col min="3856" max="4097" width="9.1796875" style="52"/>
    <col min="4098" max="4098" width="45" style="52" customWidth="1"/>
    <col min="4099" max="4099" width="11.54296875" style="52" customWidth="1"/>
    <col min="4100" max="4100" width="15.453125" style="52" customWidth="1"/>
    <col min="4101" max="4101" width="13.26953125" style="52" customWidth="1"/>
    <col min="4102" max="4102" width="14.54296875" style="52" customWidth="1"/>
    <col min="4103" max="4103" width="17.81640625" style="52" customWidth="1"/>
    <col min="4104" max="4104" width="10.26953125" style="52" customWidth="1"/>
    <col min="4105" max="4105" width="9.1796875" style="52"/>
    <col min="4106" max="4106" width="5.1796875" style="52" customWidth="1"/>
    <col min="4107" max="4110" width="9.1796875" style="52"/>
    <col min="4111" max="4111" width="1.453125" style="52" customWidth="1"/>
    <col min="4112" max="4353" width="9.1796875" style="52"/>
    <col min="4354" max="4354" width="45" style="52" customWidth="1"/>
    <col min="4355" max="4355" width="11.54296875" style="52" customWidth="1"/>
    <col min="4356" max="4356" width="15.453125" style="52" customWidth="1"/>
    <col min="4357" max="4357" width="13.26953125" style="52" customWidth="1"/>
    <col min="4358" max="4358" width="14.54296875" style="52" customWidth="1"/>
    <col min="4359" max="4359" width="17.81640625" style="52" customWidth="1"/>
    <col min="4360" max="4360" width="10.26953125" style="52" customWidth="1"/>
    <col min="4361" max="4361" width="9.1796875" style="52"/>
    <col min="4362" max="4362" width="5.1796875" style="52" customWidth="1"/>
    <col min="4363" max="4366" width="9.1796875" style="52"/>
    <col min="4367" max="4367" width="1.453125" style="52" customWidth="1"/>
    <col min="4368" max="4609" width="9.1796875" style="52"/>
    <col min="4610" max="4610" width="45" style="52" customWidth="1"/>
    <col min="4611" max="4611" width="11.54296875" style="52" customWidth="1"/>
    <col min="4612" max="4612" width="15.453125" style="52" customWidth="1"/>
    <col min="4613" max="4613" width="13.26953125" style="52" customWidth="1"/>
    <col min="4614" max="4614" width="14.54296875" style="52" customWidth="1"/>
    <col min="4615" max="4615" width="17.81640625" style="52" customWidth="1"/>
    <col min="4616" max="4616" width="10.26953125" style="52" customWidth="1"/>
    <col min="4617" max="4617" width="9.1796875" style="52"/>
    <col min="4618" max="4618" width="5.1796875" style="52" customWidth="1"/>
    <col min="4619" max="4622" width="9.1796875" style="52"/>
    <col min="4623" max="4623" width="1.453125" style="52" customWidth="1"/>
    <col min="4624" max="4865" width="9.1796875" style="52"/>
    <col min="4866" max="4866" width="45" style="52" customWidth="1"/>
    <col min="4867" max="4867" width="11.54296875" style="52" customWidth="1"/>
    <col min="4868" max="4868" width="15.453125" style="52" customWidth="1"/>
    <col min="4869" max="4869" width="13.26953125" style="52" customWidth="1"/>
    <col min="4870" max="4870" width="14.54296875" style="52" customWidth="1"/>
    <col min="4871" max="4871" width="17.81640625" style="52" customWidth="1"/>
    <col min="4872" max="4872" width="10.26953125" style="52" customWidth="1"/>
    <col min="4873" max="4873" width="9.1796875" style="52"/>
    <col min="4874" max="4874" width="5.1796875" style="52" customWidth="1"/>
    <col min="4875" max="4878" width="9.1796875" style="52"/>
    <col min="4879" max="4879" width="1.453125" style="52" customWidth="1"/>
    <col min="4880" max="5121" width="9.1796875" style="52"/>
    <col min="5122" max="5122" width="45" style="52" customWidth="1"/>
    <col min="5123" max="5123" width="11.54296875" style="52" customWidth="1"/>
    <col min="5124" max="5124" width="15.453125" style="52" customWidth="1"/>
    <col min="5125" max="5125" width="13.26953125" style="52" customWidth="1"/>
    <col min="5126" max="5126" width="14.54296875" style="52" customWidth="1"/>
    <col min="5127" max="5127" width="17.81640625" style="52" customWidth="1"/>
    <col min="5128" max="5128" width="10.26953125" style="52" customWidth="1"/>
    <col min="5129" max="5129" width="9.1796875" style="52"/>
    <col min="5130" max="5130" width="5.1796875" style="52" customWidth="1"/>
    <col min="5131" max="5134" width="9.1796875" style="52"/>
    <col min="5135" max="5135" width="1.453125" style="52" customWidth="1"/>
    <col min="5136" max="5377" width="9.1796875" style="52"/>
    <col min="5378" max="5378" width="45" style="52" customWidth="1"/>
    <col min="5379" max="5379" width="11.54296875" style="52" customWidth="1"/>
    <col min="5380" max="5380" width="15.453125" style="52" customWidth="1"/>
    <col min="5381" max="5381" width="13.26953125" style="52" customWidth="1"/>
    <col min="5382" max="5382" width="14.54296875" style="52" customWidth="1"/>
    <col min="5383" max="5383" width="17.81640625" style="52" customWidth="1"/>
    <col min="5384" max="5384" width="10.26953125" style="52" customWidth="1"/>
    <col min="5385" max="5385" width="9.1796875" style="52"/>
    <col min="5386" max="5386" width="5.1796875" style="52" customWidth="1"/>
    <col min="5387" max="5390" width="9.1796875" style="52"/>
    <col min="5391" max="5391" width="1.453125" style="52" customWidth="1"/>
    <col min="5392" max="5633" width="9.1796875" style="52"/>
    <col min="5634" max="5634" width="45" style="52" customWidth="1"/>
    <col min="5635" max="5635" width="11.54296875" style="52" customWidth="1"/>
    <col min="5636" max="5636" width="15.453125" style="52" customWidth="1"/>
    <col min="5637" max="5637" width="13.26953125" style="52" customWidth="1"/>
    <col min="5638" max="5638" width="14.54296875" style="52" customWidth="1"/>
    <col min="5639" max="5639" width="17.81640625" style="52" customWidth="1"/>
    <col min="5640" max="5640" width="10.26953125" style="52" customWidth="1"/>
    <col min="5641" max="5641" width="9.1796875" style="52"/>
    <col min="5642" max="5642" width="5.1796875" style="52" customWidth="1"/>
    <col min="5643" max="5646" width="9.1796875" style="52"/>
    <col min="5647" max="5647" width="1.453125" style="52" customWidth="1"/>
    <col min="5648" max="5889" width="9.1796875" style="52"/>
    <col min="5890" max="5890" width="45" style="52" customWidth="1"/>
    <col min="5891" max="5891" width="11.54296875" style="52" customWidth="1"/>
    <col min="5892" max="5892" width="15.453125" style="52" customWidth="1"/>
    <col min="5893" max="5893" width="13.26953125" style="52" customWidth="1"/>
    <col min="5894" max="5894" width="14.54296875" style="52" customWidth="1"/>
    <col min="5895" max="5895" width="17.81640625" style="52" customWidth="1"/>
    <col min="5896" max="5896" width="10.26953125" style="52" customWidth="1"/>
    <col min="5897" max="5897" width="9.1796875" style="52"/>
    <col min="5898" max="5898" width="5.1796875" style="52" customWidth="1"/>
    <col min="5899" max="5902" width="9.1796875" style="52"/>
    <col min="5903" max="5903" width="1.453125" style="52" customWidth="1"/>
    <col min="5904" max="6145" width="9.1796875" style="52"/>
    <col min="6146" max="6146" width="45" style="52" customWidth="1"/>
    <col min="6147" max="6147" width="11.54296875" style="52" customWidth="1"/>
    <col min="6148" max="6148" width="15.453125" style="52" customWidth="1"/>
    <col min="6149" max="6149" width="13.26953125" style="52" customWidth="1"/>
    <col min="6150" max="6150" width="14.54296875" style="52" customWidth="1"/>
    <col min="6151" max="6151" width="17.81640625" style="52" customWidth="1"/>
    <col min="6152" max="6152" width="10.26953125" style="52" customWidth="1"/>
    <col min="6153" max="6153" width="9.1796875" style="52"/>
    <col min="6154" max="6154" width="5.1796875" style="52" customWidth="1"/>
    <col min="6155" max="6158" width="9.1796875" style="52"/>
    <col min="6159" max="6159" width="1.453125" style="52" customWidth="1"/>
    <col min="6160" max="6401" width="9.1796875" style="52"/>
    <col min="6402" max="6402" width="45" style="52" customWidth="1"/>
    <col min="6403" max="6403" width="11.54296875" style="52" customWidth="1"/>
    <col min="6404" max="6404" width="15.453125" style="52" customWidth="1"/>
    <col min="6405" max="6405" width="13.26953125" style="52" customWidth="1"/>
    <col min="6406" max="6406" width="14.54296875" style="52" customWidth="1"/>
    <col min="6407" max="6407" width="17.81640625" style="52" customWidth="1"/>
    <col min="6408" max="6408" width="10.26953125" style="52" customWidth="1"/>
    <col min="6409" max="6409" width="9.1796875" style="52"/>
    <col min="6410" max="6410" width="5.1796875" style="52" customWidth="1"/>
    <col min="6411" max="6414" width="9.1796875" style="52"/>
    <col min="6415" max="6415" width="1.453125" style="52" customWidth="1"/>
    <col min="6416" max="6657" width="9.1796875" style="52"/>
    <col min="6658" max="6658" width="45" style="52" customWidth="1"/>
    <col min="6659" max="6659" width="11.54296875" style="52" customWidth="1"/>
    <col min="6660" max="6660" width="15.453125" style="52" customWidth="1"/>
    <col min="6661" max="6661" width="13.26953125" style="52" customWidth="1"/>
    <col min="6662" max="6662" width="14.54296875" style="52" customWidth="1"/>
    <col min="6663" max="6663" width="17.81640625" style="52" customWidth="1"/>
    <col min="6664" max="6664" width="10.26953125" style="52" customWidth="1"/>
    <col min="6665" max="6665" width="9.1796875" style="52"/>
    <col min="6666" max="6666" width="5.1796875" style="52" customWidth="1"/>
    <col min="6667" max="6670" width="9.1796875" style="52"/>
    <col min="6671" max="6671" width="1.453125" style="52" customWidth="1"/>
    <col min="6672" max="6913" width="9.1796875" style="52"/>
    <col min="6914" max="6914" width="45" style="52" customWidth="1"/>
    <col min="6915" max="6915" width="11.54296875" style="52" customWidth="1"/>
    <col min="6916" max="6916" width="15.453125" style="52" customWidth="1"/>
    <col min="6917" max="6917" width="13.26953125" style="52" customWidth="1"/>
    <col min="6918" max="6918" width="14.54296875" style="52" customWidth="1"/>
    <col min="6919" max="6919" width="17.81640625" style="52" customWidth="1"/>
    <col min="6920" max="6920" width="10.26953125" style="52" customWidth="1"/>
    <col min="6921" max="6921" width="9.1796875" style="52"/>
    <col min="6922" max="6922" width="5.1796875" style="52" customWidth="1"/>
    <col min="6923" max="6926" width="9.1796875" style="52"/>
    <col min="6927" max="6927" width="1.453125" style="52" customWidth="1"/>
    <col min="6928" max="7169" width="9.1796875" style="52"/>
    <col min="7170" max="7170" width="45" style="52" customWidth="1"/>
    <col min="7171" max="7171" width="11.54296875" style="52" customWidth="1"/>
    <col min="7172" max="7172" width="15.453125" style="52" customWidth="1"/>
    <col min="7173" max="7173" width="13.26953125" style="52" customWidth="1"/>
    <col min="7174" max="7174" width="14.54296875" style="52" customWidth="1"/>
    <col min="7175" max="7175" width="17.81640625" style="52" customWidth="1"/>
    <col min="7176" max="7176" width="10.26953125" style="52" customWidth="1"/>
    <col min="7177" max="7177" width="9.1796875" style="52"/>
    <col min="7178" max="7178" width="5.1796875" style="52" customWidth="1"/>
    <col min="7179" max="7182" width="9.1796875" style="52"/>
    <col min="7183" max="7183" width="1.453125" style="52" customWidth="1"/>
    <col min="7184" max="7425" width="9.1796875" style="52"/>
    <col min="7426" max="7426" width="45" style="52" customWidth="1"/>
    <col min="7427" max="7427" width="11.54296875" style="52" customWidth="1"/>
    <col min="7428" max="7428" width="15.453125" style="52" customWidth="1"/>
    <col min="7429" max="7429" width="13.26953125" style="52" customWidth="1"/>
    <col min="7430" max="7430" width="14.54296875" style="52" customWidth="1"/>
    <col min="7431" max="7431" width="17.81640625" style="52" customWidth="1"/>
    <col min="7432" max="7432" width="10.26953125" style="52" customWidth="1"/>
    <col min="7433" max="7433" width="9.1796875" style="52"/>
    <col min="7434" max="7434" width="5.1796875" style="52" customWidth="1"/>
    <col min="7435" max="7438" width="9.1796875" style="52"/>
    <col min="7439" max="7439" width="1.453125" style="52" customWidth="1"/>
    <col min="7440" max="7681" width="9.1796875" style="52"/>
    <col min="7682" max="7682" width="45" style="52" customWidth="1"/>
    <col min="7683" max="7683" width="11.54296875" style="52" customWidth="1"/>
    <col min="7684" max="7684" width="15.453125" style="52" customWidth="1"/>
    <col min="7685" max="7685" width="13.26953125" style="52" customWidth="1"/>
    <col min="7686" max="7686" width="14.54296875" style="52" customWidth="1"/>
    <col min="7687" max="7687" width="17.81640625" style="52" customWidth="1"/>
    <col min="7688" max="7688" width="10.26953125" style="52" customWidth="1"/>
    <col min="7689" max="7689" width="9.1796875" style="52"/>
    <col min="7690" max="7690" width="5.1796875" style="52" customWidth="1"/>
    <col min="7691" max="7694" width="9.1796875" style="52"/>
    <col min="7695" max="7695" width="1.453125" style="52" customWidth="1"/>
    <col min="7696" max="7937" width="9.1796875" style="52"/>
    <col min="7938" max="7938" width="45" style="52" customWidth="1"/>
    <col min="7939" max="7939" width="11.54296875" style="52" customWidth="1"/>
    <col min="7940" max="7940" width="15.453125" style="52" customWidth="1"/>
    <col min="7941" max="7941" width="13.26953125" style="52" customWidth="1"/>
    <col min="7942" max="7942" width="14.54296875" style="52" customWidth="1"/>
    <col min="7943" max="7943" width="17.81640625" style="52" customWidth="1"/>
    <col min="7944" max="7944" width="10.26953125" style="52" customWidth="1"/>
    <col min="7945" max="7945" width="9.1796875" style="52"/>
    <col min="7946" max="7946" width="5.1796875" style="52" customWidth="1"/>
    <col min="7947" max="7950" width="9.1796875" style="52"/>
    <col min="7951" max="7951" width="1.453125" style="52" customWidth="1"/>
    <col min="7952" max="8193" width="9.1796875" style="52"/>
    <col min="8194" max="8194" width="45" style="52" customWidth="1"/>
    <col min="8195" max="8195" width="11.54296875" style="52" customWidth="1"/>
    <col min="8196" max="8196" width="15.453125" style="52" customWidth="1"/>
    <col min="8197" max="8197" width="13.26953125" style="52" customWidth="1"/>
    <col min="8198" max="8198" width="14.54296875" style="52" customWidth="1"/>
    <col min="8199" max="8199" width="17.81640625" style="52" customWidth="1"/>
    <col min="8200" max="8200" width="10.26953125" style="52" customWidth="1"/>
    <col min="8201" max="8201" width="9.1796875" style="52"/>
    <col min="8202" max="8202" width="5.1796875" style="52" customWidth="1"/>
    <col min="8203" max="8206" width="9.1796875" style="52"/>
    <col min="8207" max="8207" width="1.453125" style="52" customWidth="1"/>
    <col min="8208" max="8449" width="9.1796875" style="52"/>
    <col min="8450" max="8450" width="45" style="52" customWidth="1"/>
    <col min="8451" max="8451" width="11.54296875" style="52" customWidth="1"/>
    <col min="8452" max="8452" width="15.453125" style="52" customWidth="1"/>
    <col min="8453" max="8453" width="13.26953125" style="52" customWidth="1"/>
    <col min="8454" max="8454" width="14.54296875" style="52" customWidth="1"/>
    <col min="8455" max="8455" width="17.81640625" style="52" customWidth="1"/>
    <col min="8456" max="8456" width="10.26953125" style="52" customWidth="1"/>
    <col min="8457" max="8457" width="9.1796875" style="52"/>
    <col min="8458" max="8458" width="5.1796875" style="52" customWidth="1"/>
    <col min="8459" max="8462" width="9.1796875" style="52"/>
    <col min="8463" max="8463" width="1.453125" style="52" customWidth="1"/>
    <col min="8464" max="8705" width="9.1796875" style="52"/>
    <col min="8706" max="8706" width="45" style="52" customWidth="1"/>
    <col min="8707" max="8707" width="11.54296875" style="52" customWidth="1"/>
    <col min="8708" max="8708" width="15.453125" style="52" customWidth="1"/>
    <col min="8709" max="8709" width="13.26953125" style="52" customWidth="1"/>
    <col min="8710" max="8710" width="14.54296875" style="52" customWidth="1"/>
    <col min="8711" max="8711" width="17.81640625" style="52" customWidth="1"/>
    <col min="8712" max="8712" width="10.26953125" style="52" customWidth="1"/>
    <col min="8713" max="8713" width="9.1796875" style="52"/>
    <col min="8714" max="8714" width="5.1796875" style="52" customWidth="1"/>
    <col min="8715" max="8718" width="9.1796875" style="52"/>
    <col min="8719" max="8719" width="1.453125" style="52" customWidth="1"/>
    <col min="8720" max="8961" width="9.1796875" style="52"/>
    <col min="8962" max="8962" width="45" style="52" customWidth="1"/>
    <col min="8963" max="8963" width="11.54296875" style="52" customWidth="1"/>
    <col min="8964" max="8964" width="15.453125" style="52" customWidth="1"/>
    <col min="8965" max="8965" width="13.26953125" style="52" customWidth="1"/>
    <col min="8966" max="8966" width="14.54296875" style="52" customWidth="1"/>
    <col min="8967" max="8967" width="17.81640625" style="52" customWidth="1"/>
    <col min="8968" max="8968" width="10.26953125" style="52" customWidth="1"/>
    <col min="8969" max="8969" width="9.1796875" style="52"/>
    <col min="8970" max="8970" width="5.1796875" style="52" customWidth="1"/>
    <col min="8971" max="8974" width="9.1796875" style="52"/>
    <col min="8975" max="8975" width="1.453125" style="52" customWidth="1"/>
    <col min="8976" max="9217" width="9.1796875" style="52"/>
    <col min="9218" max="9218" width="45" style="52" customWidth="1"/>
    <col min="9219" max="9219" width="11.54296875" style="52" customWidth="1"/>
    <col min="9220" max="9220" width="15.453125" style="52" customWidth="1"/>
    <col min="9221" max="9221" width="13.26953125" style="52" customWidth="1"/>
    <col min="9222" max="9222" width="14.54296875" style="52" customWidth="1"/>
    <col min="9223" max="9223" width="17.81640625" style="52" customWidth="1"/>
    <col min="9224" max="9224" width="10.26953125" style="52" customWidth="1"/>
    <col min="9225" max="9225" width="9.1796875" style="52"/>
    <col min="9226" max="9226" width="5.1796875" style="52" customWidth="1"/>
    <col min="9227" max="9230" width="9.1796875" style="52"/>
    <col min="9231" max="9231" width="1.453125" style="52" customWidth="1"/>
    <col min="9232" max="9473" width="9.1796875" style="52"/>
    <col min="9474" max="9474" width="45" style="52" customWidth="1"/>
    <col min="9475" max="9475" width="11.54296875" style="52" customWidth="1"/>
    <col min="9476" max="9476" width="15.453125" style="52" customWidth="1"/>
    <col min="9477" max="9477" width="13.26953125" style="52" customWidth="1"/>
    <col min="9478" max="9478" width="14.54296875" style="52" customWidth="1"/>
    <col min="9479" max="9479" width="17.81640625" style="52" customWidth="1"/>
    <col min="9480" max="9480" width="10.26953125" style="52" customWidth="1"/>
    <col min="9481" max="9481" width="9.1796875" style="52"/>
    <col min="9482" max="9482" width="5.1796875" style="52" customWidth="1"/>
    <col min="9483" max="9486" width="9.1796875" style="52"/>
    <col min="9487" max="9487" width="1.453125" style="52" customWidth="1"/>
    <col min="9488" max="9729" width="9.1796875" style="52"/>
    <col min="9730" max="9730" width="45" style="52" customWidth="1"/>
    <col min="9731" max="9731" width="11.54296875" style="52" customWidth="1"/>
    <col min="9732" max="9732" width="15.453125" style="52" customWidth="1"/>
    <col min="9733" max="9733" width="13.26953125" style="52" customWidth="1"/>
    <col min="9734" max="9734" width="14.54296875" style="52" customWidth="1"/>
    <col min="9735" max="9735" width="17.81640625" style="52" customWidth="1"/>
    <col min="9736" max="9736" width="10.26953125" style="52" customWidth="1"/>
    <col min="9737" max="9737" width="9.1796875" style="52"/>
    <col min="9738" max="9738" width="5.1796875" style="52" customWidth="1"/>
    <col min="9739" max="9742" width="9.1796875" style="52"/>
    <col min="9743" max="9743" width="1.453125" style="52" customWidth="1"/>
    <col min="9744" max="9985" width="9.1796875" style="52"/>
    <col min="9986" max="9986" width="45" style="52" customWidth="1"/>
    <col min="9987" max="9987" width="11.54296875" style="52" customWidth="1"/>
    <col min="9988" max="9988" width="15.453125" style="52" customWidth="1"/>
    <col min="9989" max="9989" width="13.26953125" style="52" customWidth="1"/>
    <col min="9990" max="9990" width="14.54296875" style="52" customWidth="1"/>
    <col min="9991" max="9991" width="17.81640625" style="52" customWidth="1"/>
    <col min="9992" max="9992" width="10.26953125" style="52" customWidth="1"/>
    <col min="9993" max="9993" width="9.1796875" style="52"/>
    <col min="9994" max="9994" width="5.1796875" style="52" customWidth="1"/>
    <col min="9995" max="9998" width="9.1796875" style="52"/>
    <col min="9999" max="9999" width="1.453125" style="52" customWidth="1"/>
    <col min="10000" max="10241" width="9.1796875" style="52"/>
    <col min="10242" max="10242" width="45" style="52" customWidth="1"/>
    <col min="10243" max="10243" width="11.54296875" style="52" customWidth="1"/>
    <col min="10244" max="10244" width="15.453125" style="52" customWidth="1"/>
    <col min="10245" max="10245" width="13.26953125" style="52" customWidth="1"/>
    <col min="10246" max="10246" width="14.54296875" style="52" customWidth="1"/>
    <col min="10247" max="10247" width="17.81640625" style="52" customWidth="1"/>
    <col min="10248" max="10248" width="10.26953125" style="52" customWidth="1"/>
    <col min="10249" max="10249" width="9.1796875" style="52"/>
    <col min="10250" max="10250" width="5.1796875" style="52" customWidth="1"/>
    <col min="10251" max="10254" width="9.1796875" style="52"/>
    <col min="10255" max="10255" width="1.453125" style="52" customWidth="1"/>
    <col min="10256" max="10497" width="9.1796875" style="52"/>
    <col min="10498" max="10498" width="45" style="52" customWidth="1"/>
    <col min="10499" max="10499" width="11.54296875" style="52" customWidth="1"/>
    <col min="10500" max="10500" width="15.453125" style="52" customWidth="1"/>
    <col min="10501" max="10501" width="13.26953125" style="52" customWidth="1"/>
    <col min="10502" max="10502" width="14.54296875" style="52" customWidth="1"/>
    <col min="10503" max="10503" width="17.81640625" style="52" customWidth="1"/>
    <col min="10504" max="10504" width="10.26953125" style="52" customWidth="1"/>
    <col min="10505" max="10505" width="9.1796875" style="52"/>
    <col min="10506" max="10506" width="5.1796875" style="52" customWidth="1"/>
    <col min="10507" max="10510" width="9.1796875" style="52"/>
    <col min="10511" max="10511" width="1.453125" style="52" customWidth="1"/>
    <col min="10512" max="10753" width="9.1796875" style="52"/>
    <col min="10754" max="10754" width="45" style="52" customWidth="1"/>
    <col min="10755" max="10755" width="11.54296875" style="52" customWidth="1"/>
    <col min="10756" max="10756" width="15.453125" style="52" customWidth="1"/>
    <col min="10757" max="10757" width="13.26953125" style="52" customWidth="1"/>
    <col min="10758" max="10758" width="14.54296875" style="52" customWidth="1"/>
    <col min="10759" max="10759" width="17.81640625" style="52" customWidth="1"/>
    <col min="10760" max="10760" width="10.26953125" style="52" customWidth="1"/>
    <col min="10761" max="10761" width="9.1796875" style="52"/>
    <col min="10762" max="10762" width="5.1796875" style="52" customWidth="1"/>
    <col min="10763" max="10766" width="9.1796875" style="52"/>
    <col min="10767" max="10767" width="1.453125" style="52" customWidth="1"/>
    <col min="10768" max="11009" width="9.1796875" style="52"/>
    <col min="11010" max="11010" width="45" style="52" customWidth="1"/>
    <col min="11011" max="11011" width="11.54296875" style="52" customWidth="1"/>
    <col min="11012" max="11012" width="15.453125" style="52" customWidth="1"/>
    <col min="11013" max="11013" width="13.26953125" style="52" customWidth="1"/>
    <col min="11014" max="11014" width="14.54296875" style="52" customWidth="1"/>
    <col min="11015" max="11015" width="17.81640625" style="52" customWidth="1"/>
    <col min="11016" max="11016" width="10.26953125" style="52" customWidth="1"/>
    <col min="11017" max="11017" width="9.1796875" style="52"/>
    <col min="11018" max="11018" width="5.1796875" style="52" customWidth="1"/>
    <col min="11019" max="11022" width="9.1796875" style="52"/>
    <col min="11023" max="11023" width="1.453125" style="52" customWidth="1"/>
    <col min="11024" max="11265" width="9.1796875" style="52"/>
    <col min="11266" max="11266" width="45" style="52" customWidth="1"/>
    <col min="11267" max="11267" width="11.54296875" style="52" customWidth="1"/>
    <col min="11268" max="11268" width="15.453125" style="52" customWidth="1"/>
    <col min="11269" max="11269" width="13.26953125" style="52" customWidth="1"/>
    <col min="11270" max="11270" width="14.54296875" style="52" customWidth="1"/>
    <col min="11271" max="11271" width="17.81640625" style="52" customWidth="1"/>
    <col min="11272" max="11272" width="10.26953125" style="52" customWidth="1"/>
    <col min="11273" max="11273" width="9.1796875" style="52"/>
    <col min="11274" max="11274" width="5.1796875" style="52" customWidth="1"/>
    <col min="11275" max="11278" width="9.1796875" style="52"/>
    <col min="11279" max="11279" width="1.453125" style="52" customWidth="1"/>
    <col min="11280" max="11521" width="9.1796875" style="52"/>
    <col min="11522" max="11522" width="45" style="52" customWidth="1"/>
    <col min="11523" max="11523" width="11.54296875" style="52" customWidth="1"/>
    <col min="11524" max="11524" width="15.453125" style="52" customWidth="1"/>
    <col min="11525" max="11525" width="13.26953125" style="52" customWidth="1"/>
    <col min="11526" max="11526" width="14.54296875" style="52" customWidth="1"/>
    <col min="11527" max="11527" width="17.81640625" style="52" customWidth="1"/>
    <col min="11528" max="11528" width="10.26953125" style="52" customWidth="1"/>
    <col min="11529" max="11529" width="9.1796875" style="52"/>
    <col min="11530" max="11530" width="5.1796875" style="52" customWidth="1"/>
    <col min="11531" max="11534" width="9.1796875" style="52"/>
    <col min="11535" max="11535" width="1.453125" style="52" customWidth="1"/>
    <col min="11536" max="11777" width="9.1796875" style="52"/>
    <col min="11778" max="11778" width="45" style="52" customWidth="1"/>
    <col min="11779" max="11779" width="11.54296875" style="52" customWidth="1"/>
    <col min="11780" max="11780" width="15.453125" style="52" customWidth="1"/>
    <col min="11781" max="11781" width="13.26953125" style="52" customWidth="1"/>
    <col min="11782" max="11782" width="14.54296875" style="52" customWidth="1"/>
    <col min="11783" max="11783" width="17.81640625" style="52" customWidth="1"/>
    <col min="11784" max="11784" width="10.26953125" style="52" customWidth="1"/>
    <col min="11785" max="11785" width="9.1796875" style="52"/>
    <col min="11786" max="11786" width="5.1796875" style="52" customWidth="1"/>
    <col min="11787" max="11790" width="9.1796875" style="52"/>
    <col min="11791" max="11791" width="1.453125" style="52" customWidth="1"/>
    <col min="11792" max="12033" width="9.1796875" style="52"/>
    <col min="12034" max="12034" width="45" style="52" customWidth="1"/>
    <col min="12035" max="12035" width="11.54296875" style="52" customWidth="1"/>
    <col min="12036" max="12036" width="15.453125" style="52" customWidth="1"/>
    <col min="12037" max="12037" width="13.26953125" style="52" customWidth="1"/>
    <col min="12038" max="12038" width="14.54296875" style="52" customWidth="1"/>
    <col min="12039" max="12039" width="17.81640625" style="52" customWidth="1"/>
    <col min="12040" max="12040" width="10.26953125" style="52" customWidth="1"/>
    <col min="12041" max="12041" width="9.1796875" style="52"/>
    <col min="12042" max="12042" width="5.1796875" style="52" customWidth="1"/>
    <col min="12043" max="12046" width="9.1796875" style="52"/>
    <col min="12047" max="12047" width="1.453125" style="52" customWidth="1"/>
    <col min="12048" max="12289" width="9.1796875" style="52"/>
    <col min="12290" max="12290" width="45" style="52" customWidth="1"/>
    <col min="12291" max="12291" width="11.54296875" style="52" customWidth="1"/>
    <col min="12292" max="12292" width="15.453125" style="52" customWidth="1"/>
    <col min="12293" max="12293" width="13.26953125" style="52" customWidth="1"/>
    <col min="12294" max="12294" width="14.54296875" style="52" customWidth="1"/>
    <col min="12295" max="12295" width="17.81640625" style="52" customWidth="1"/>
    <col min="12296" max="12296" width="10.26953125" style="52" customWidth="1"/>
    <col min="12297" max="12297" width="9.1796875" style="52"/>
    <col min="12298" max="12298" width="5.1796875" style="52" customWidth="1"/>
    <col min="12299" max="12302" width="9.1796875" style="52"/>
    <col min="12303" max="12303" width="1.453125" style="52" customWidth="1"/>
    <col min="12304" max="12545" width="9.1796875" style="52"/>
    <col min="12546" max="12546" width="45" style="52" customWidth="1"/>
    <col min="12547" max="12547" width="11.54296875" style="52" customWidth="1"/>
    <col min="12548" max="12548" width="15.453125" style="52" customWidth="1"/>
    <col min="12549" max="12549" width="13.26953125" style="52" customWidth="1"/>
    <col min="12550" max="12550" width="14.54296875" style="52" customWidth="1"/>
    <col min="12551" max="12551" width="17.81640625" style="52" customWidth="1"/>
    <col min="12552" max="12552" width="10.26953125" style="52" customWidth="1"/>
    <col min="12553" max="12553" width="9.1796875" style="52"/>
    <col min="12554" max="12554" width="5.1796875" style="52" customWidth="1"/>
    <col min="12555" max="12558" width="9.1796875" style="52"/>
    <col min="12559" max="12559" width="1.453125" style="52" customWidth="1"/>
    <col min="12560" max="12801" width="9.1796875" style="52"/>
    <col min="12802" max="12802" width="45" style="52" customWidth="1"/>
    <col min="12803" max="12803" width="11.54296875" style="52" customWidth="1"/>
    <col min="12804" max="12804" width="15.453125" style="52" customWidth="1"/>
    <col min="12805" max="12805" width="13.26953125" style="52" customWidth="1"/>
    <col min="12806" max="12806" width="14.54296875" style="52" customWidth="1"/>
    <col min="12807" max="12807" width="17.81640625" style="52" customWidth="1"/>
    <col min="12808" max="12808" width="10.26953125" style="52" customWidth="1"/>
    <col min="12809" max="12809" width="9.1796875" style="52"/>
    <col min="12810" max="12810" width="5.1796875" style="52" customWidth="1"/>
    <col min="12811" max="12814" width="9.1796875" style="52"/>
    <col min="12815" max="12815" width="1.453125" style="52" customWidth="1"/>
    <col min="12816" max="13057" width="9.1796875" style="52"/>
    <col min="13058" max="13058" width="45" style="52" customWidth="1"/>
    <col min="13059" max="13059" width="11.54296875" style="52" customWidth="1"/>
    <col min="13060" max="13060" width="15.453125" style="52" customWidth="1"/>
    <col min="13061" max="13061" width="13.26953125" style="52" customWidth="1"/>
    <col min="13062" max="13062" width="14.54296875" style="52" customWidth="1"/>
    <col min="13063" max="13063" width="17.81640625" style="52" customWidth="1"/>
    <col min="13064" max="13064" width="10.26953125" style="52" customWidth="1"/>
    <col min="13065" max="13065" width="9.1796875" style="52"/>
    <col min="13066" max="13066" width="5.1796875" style="52" customWidth="1"/>
    <col min="13067" max="13070" width="9.1796875" style="52"/>
    <col min="13071" max="13071" width="1.453125" style="52" customWidth="1"/>
    <col min="13072" max="13313" width="9.1796875" style="52"/>
    <col min="13314" max="13314" width="45" style="52" customWidth="1"/>
    <col min="13315" max="13315" width="11.54296875" style="52" customWidth="1"/>
    <col min="13316" max="13316" width="15.453125" style="52" customWidth="1"/>
    <col min="13317" max="13317" width="13.26953125" style="52" customWidth="1"/>
    <col min="13318" max="13318" width="14.54296875" style="52" customWidth="1"/>
    <col min="13319" max="13319" width="17.81640625" style="52" customWidth="1"/>
    <col min="13320" max="13320" width="10.26953125" style="52" customWidth="1"/>
    <col min="13321" max="13321" width="9.1796875" style="52"/>
    <col min="13322" max="13322" width="5.1796875" style="52" customWidth="1"/>
    <col min="13323" max="13326" width="9.1796875" style="52"/>
    <col min="13327" max="13327" width="1.453125" style="52" customWidth="1"/>
    <col min="13328" max="13569" width="9.1796875" style="52"/>
    <col min="13570" max="13570" width="45" style="52" customWidth="1"/>
    <col min="13571" max="13571" width="11.54296875" style="52" customWidth="1"/>
    <col min="13572" max="13572" width="15.453125" style="52" customWidth="1"/>
    <col min="13573" max="13573" width="13.26953125" style="52" customWidth="1"/>
    <col min="13574" max="13574" width="14.54296875" style="52" customWidth="1"/>
    <col min="13575" max="13575" width="17.81640625" style="52" customWidth="1"/>
    <col min="13576" max="13576" width="10.26953125" style="52" customWidth="1"/>
    <col min="13577" max="13577" width="9.1796875" style="52"/>
    <col min="13578" max="13578" width="5.1796875" style="52" customWidth="1"/>
    <col min="13579" max="13582" width="9.1796875" style="52"/>
    <col min="13583" max="13583" width="1.453125" style="52" customWidth="1"/>
    <col min="13584" max="13825" width="9.1796875" style="52"/>
    <col min="13826" max="13826" width="45" style="52" customWidth="1"/>
    <col min="13827" max="13827" width="11.54296875" style="52" customWidth="1"/>
    <col min="13828" max="13828" width="15.453125" style="52" customWidth="1"/>
    <col min="13829" max="13829" width="13.26953125" style="52" customWidth="1"/>
    <col min="13830" max="13830" width="14.54296875" style="52" customWidth="1"/>
    <col min="13831" max="13831" width="17.81640625" style="52" customWidth="1"/>
    <col min="13832" max="13832" width="10.26953125" style="52" customWidth="1"/>
    <col min="13833" max="13833" width="9.1796875" style="52"/>
    <col min="13834" max="13834" width="5.1796875" style="52" customWidth="1"/>
    <col min="13835" max="13838" width="9.1796875" style="52"/>
    <col min="13839" max="13839" width="1.453125" style="52" customWidth="1"/>
    <col min="13840" max="14081" width="9.1796875" style="52"/>
    <col min="14082" max="14082" width="45" style="52" customWidth="1"/>
    <col min="14083" max="14083" width="11.54296875" style="52" customWidth="1"/>
    <col min="14084" max="14084" width="15.453125" style="52" customWidth="1"/>
    <col min="14085" max="14085" width="13.26953125" style="52" customWidth="1"/>
    <col min="14086" max="14086" width="14.54296875" style="52" customWidth="1"/>
    <col min="14087" max="14087" width="17.81640625" style="52" customWidth="1"/>
    <col min="14088" max="14088" width="10.26953125" style="52" customWidth="1"/>
    <col min="14089" max="14089" width="9.1796875" style="52"/>
    <col min="14090" max="14090" width="5.1796875" style="52" customWidth="1"/>
    <col min="14091" max="14094" width="9.1796875" style="52"/>
    <col min="14095" max="14095" width="1.453125" style="52" customWidth="1"/>
    <col min="14096" max="14337" width="9.1796875" style="52"/>
    <col min="14338" max="14338" width="45" style="52" customWidth="1"/>
    <col min="14339" max="14339" width="11.54296875" style="52" customWidth="1"/>
    <col min="14340" max="14340" width="15.453125" style="52" customWidth="1"/>
    <col min="14341" max="14341" width="13.26953125" style="52" customWidth="1"/>
    <col min="14342" max="14342" width="14.54296875" style="52" customWidth="1"/>
    <col min="14343" max="14343" width="17.81640625" style="52" customWidth="1"/>
    <col min="14344" max="14344" width="10.26953125" style="52" customWidth="1"/>
    <col min="14345" max="14345" width="9.1796875" style="52"/>
    <col min="14346" max="14346" width="5.1796875" style="52" customWidth="1"/>
    <col min="14347" max="14350" width="9.1796875" style="52"/>
    <col min="14351" max="14351" width="1.453125" style="52" customWidth="1"/>
    <col min="14352" max="14593" width="9.1796875" style="52"/>
    <col min="14594" max="14594" width="45" style="52" customWidth="1"/>
    <col min="14595" max="14595" width="11.54296875" style="52" customWidth="1"/>
    <col min="14596" max="14596" width="15.453125" style="52" customWidth="1"/>
    <col min="14597" max="14597" width="13.26953125" style="52" customWidth="1"/>
    <col min="14598" max="14598" width="14.54296875" style="52" customWidth="1"/>
    <col min="14599" max="14599" width="17.81640625" style="52" customWidth="1"/>
    <col min="14600" max="14600" width="10.26953125" style="52" customWidth="1"/>
    <col min="14601" max="14601" width="9.1796875" style="52"/>
    <col min="14602" max="14602" width="5.1796875" style="52" customWidth="1"/>
    <col min="14603" max="14606" width="9.1796875" style="52"/>
    <col min="14607" max="14607" width="1.453125" style="52" customWidth="1"/>
    <col min="14608" max="14849" width="9.1796875" style="52"/>
    <col min="14850" max="14850" width="45" style="52" customWidth="1"/>
    <col min="14851" max="14851" width="11.54296875" style="52" customWidth="1"/>
    <col min="14852" max="14852" width="15.453125" style="52" customWidth="1"/>
    <col min="14853" max="14853" width="13.26953125" style="52" customWidth="1"/>
    <col min="14854" max="14854" width="14.54296875" style="52" customWidth="1"/>
    <col min="14855" max="14855" width="17.81640625" style="52" customWidth="1"/>
    <col min="14856" max="14856" width="10.26953125" style="52" customWidth="1"/>
    <col min="14857" max="14857" width="9.1796875" style="52"/>
    <col min="14858" max="14858" width="5.1796875" style="52" customWidth="1"/>
    <col min="14859" max="14862" width="9.1796875" style="52"/>
    <col min="14863" max="14863" width="1.453125" style="52" customWidth="1"/>
    <col min="14864" max="15105" width="9.1796875" style="52"/>
    <col min="15106" max="15106" width="45" style="52" customWidth="1"/>
    <col min="15107" max="15107" width="11.54296875" style="52" customWidth="1"/>
    <col min="15108" max="15108" width="15.453125" style="52" customWidth="1"/>
    <col min="15109" max="15109" width="13.26953125" style="52" customWidth="1"/>
    <col min="15110" max="15110" width="14.54296875" style="52" customWidth="1"/>
    <col min="15111" max="15111" width="17.81640625" style="52" customWidth="1"/>
    <col min="15112" max="15112" width="10.26953125" style="52" customWidth="1"/>
    <col min="15113" max="15113" width="9.1796875" style="52"/>
    <col min="15114" max="15114" width="5.1796875" style="52" customWidth="1"/>
    <col min="15115" max="15118" width="9.1796875" style="52"/>
    <col min="15119" max="15119" width="1.453125" style="52" customWidth="1"/>
    <col min="15120" max="15361" width="9.1796875" style="52"/>
    <col min="15362" max="15362" width="45" style="52" customWidth="1"/>
    <col min="15363" max="15363" width="11.54296875" style="52" customWidth="1"/>
    <col min="15364" max="15364" width="15.453125" style="52" customWidth="1"/>
    <col min="15365" max="15365" width="13.26953125" style="52" customWidth="1"/>
    <col min="15366" max="15366" width="14.54296875" style="52" customWidth="1"/>
    <col min="15367" max="15367" width="17.81640625" style="52" customWidth="1"/>
    <col min="15368" max="15368" width="10.26953125" style="52" customWidth="1"/>
    <col min="15369" max="15369" width="9.1796875" style="52"/>
    <col min="15370" max="15370" width="5.1796875" style="52" customWidth="1"/>
    <col min="15371" max="15374" width="9.1796875" style="52"/>
    <col min="15375" max="15375" width="1.453125" style="52" customWidth="1"/>
    <col min="15376" max="15617" width="9.1796875" style="52"/>
    <col min="15618" max="15618" width="45" style="52" customWidth="1"/>
    <col min="15619" max="15619" width="11.54296875" style="52" customWidth="1"/>
    <col min="15620" max="15620" width="15.453125" style="52" customWidth="1"/>
    <col min="15621" max="15621" width="13.26953125" style="52" customWidth="1"/>
    <col min="15622" max="15622" width="14.54296875" style="52" customWidth="1"/>
    <col min="15623" max="15623" width="17.81640625" style="52" customWidth="1"/>
    <col min="15624" max="15624" width="10.26953125" style="52" customWidth="1"/>
    <col min="15625" max="15625" width="9.1796875" style="52"/>
    <col min="15626" max="15626" width="5.1796875" style="52" customWidth="1"/>
    <col min="15627" max="15630" width="9.1796875" style="52"/>
    <col min="15631" max="15631" width="1.453125" style="52" customWidth="1"/>
    <col min="15632" max="15873" width="9.1796875" style="52"/>
    <col min="15874" max="15874" width="45" style="52" customWidth="1"/>
    <col min="15875" max="15875" width="11.54296875" style="52" customWidth="1"/>
    <col min="15876" max="15876" width="15.453125" style="52" customWidth="1"/>
    <col min="15877" max="15877" width="13.26953125" style="52" customWidth="1"/>
    <col min="15878" max="15878" width="14.54296875" style="52" customWidth="1"/>
    <col min="15879" max="15879" width="17.81640625" style="52" customWidth="1"/>
    <col min="15880" max="15880" width="10.26953125" style="52" customWidth="1"/>
    <col min="15881" max="15881" width="9.1796875" style="52"/>
    <col min="15882" max="15882" width="5.1796875" style="52" customWidth="1"/>
    <col min="15883" max="15886" width="9.1796875" style="52"/>
    <col min="15887" max="15887" width="1.453125" style="52" customWidth="1"/>
    <col min="15888" max="16129" width="9.1796875" style="52"/>
    <col min="16130" max="16130" width="45" style="52" customWidth="1"/>
    <col min="16131" max="16131" width="11.54296875" style="52" customWidth="1"/>
    <col min="16132" max="16132" width="15.453125" style="52" customWidth="1"/>
    <col min="16133" max="16133" width="13.26953125" style="52" customWidth="1"/>
    <col min="16134" max="16134" width="14.54296875" style="52" customWidth="1"/>
    <col min="16135" max="16135" width="17.81640625" style="52" customWidth="1"/>
    <col min="16136" max="16136" width="10.26953125" style="52" customWidth="1"/>
    <col min="16137" max="16137" width="9.1796875" style="52"/>
    <col min="16138" max="16138" width="5.1796875" style="52" customWidth="1"/>
    <col min="16139" max="16142" width="9.1796875" style="52"/>
    <col min="16143" max="16143" width="1.453125" style="52" customWidth="1"/>
    <col min="16144" max="16384" width="9.1796875" style="52"/>
  </cols>
  <sheetData>
    <row r="1" spans="2:17" ht="45" customHeight="1" x14ac:dyDescent="0.35">
      <c r="B1" s="121" t="s">
        <v>89</v>
      </c>
      <c r="C1" s="122"/>
      <c r="D1" s="122"/>
      <c r="E1" s="122"/>
      <c r="F1" s="122"/>
      <c r="G1" s="123"/>
      <c r="H1" s="51"/>
    </row>
    <row r="2" spans="2:17" ht="28" x14ac:dyDescent="0.35">
      <c r="B2" s="64" t="s">
        <v>74</v>
      </c>
      <c r="C2" s="65" t="s">
        <v>1</v>
      </c>
      <c r="D2" s="65" t="s">
        <v>2</v>
      </c>
      <c r="E2" s="65" t="s">
        <v>3</v>
      </c>
      <c r="F2" s="65" t="s">
        <v>4</v>
      </c>
      <c r="G2" s="54" t="s">
        <v>5</v>
      </c>
    </row>
    <row r="3" spans="2:17" ht="14" x14ac:dyDescent="0.35">
      <c r="B3" s="77"/>
      <c r="C3" s="26" t="s">
        <v>65</v>
      </c>
      <c r="D3" s="26" t="s">
        <v>65</v>
      </c>
      <c r="E3" s="26" t="s">
        <v>65</v>
      </c>
      <c r="F3" s="26" t="s">
        <v>65</v>
      </c>
      <c r="G3" s="26" t="s">
        <v>65</v>
      </c>
    </row>
    <row r="4" spans="2:17" ht="14" x14ac:dyDescent="0.35">
      <c r="B4" s="26" t="s">
        <v>90</v>
      </c>
      <c r="C4" s="26">
        <f>'2015-16_working'!C3</f>
        <v>35</v>
      </c>
      <c r="D4" s="26">
        <f>'2015-16_working'!D3</f>
        <v>54</v>
      </c>
      <c r="E4" s="26">
        <f>'2015-16_working'!E3</f>
        <v>3</v>
      </c>
      <c r="F4" s="26">
        <f>'2015-16_working'!F3</f>
        <v>16</v>
      </c>
      <c r="G4" s="26">
        <f>'2015-16_working'!G3</f>
        <v>108</v>
      </c>
      <c r="I4" s="66"/>
      <c r="J4" s="67"/>
      <c r="K4" s="67"/>
      <c r="L4" s="67"/>
      <c r="M4" s="67"/>
      <c r="N4" s="67"/>
      <c r="O4" s="68"/>
      <c r="P4" s="68"/>
      <c r="Q4" s="68"/>
    </row>
    <row r="5" spans="2:17" ht="14" x14ac:dyDescent="0.35">
      <c r="B5" s="69" t="s">
        <v>76</v>
      </c>
      <c r="C5" s="26">
        <f>'2015-16_working'!J3</f>
        <v>56</v>
      </c>
      <c r="D5" s="26">
        <f>'2015-16_working'!K3</f>
        <v>21</v>
      </c>
      <c r="E5" s="26">
        <f>'2015-16_working'!L3</f>
        <v>1</v>
      </c>
      <c r="F5" s="26">
        <f>'2015-16_working'!M3</f>
        <v>9</v>
      </c>
      <c r="G5" s="26">
        <f>'2015-16_working'!N3</f>
        <v>87</v>
      </c>
      <c r="I5" s="66"/>
      <c r="J5" s="67"/>
      <c r="K5" s="67"/>
      <c r="L5" s="67"/>
      <c r="M5" s="67"/>
      <c r="N5" s="67"/>
      <c r="O5" s="68"/>
      <c r="P5" s="68"/>
      <c r="Q5" s="68"/>
    </row>
    <row r="6" spans="2:17" ht="14" x14ac:dyDescent="0.35">
      <c r="B6" s="69" t="s">
        <v>77</v>
      </c>
      <c r="C6" s="83">
        <f>'2015-16_working'!Q3</f>
        <v>0</v>
      </c>
      <c r="D6" s="83">
        <f>'2015-16_working'!R3</f>
        <v>2</v>
      </c>
      <c r="E6" s="83">
        <f>'2015-16_working'!S3</f>
        <v>0</v>
      </c>
      <c r="F6" s="83">
        <f>'2015-16_working'!T3</f>
        <v>0</v>
      </c>
      <c r="G6" s="83">
        <f>'2015-16_working'!U3</f>
        <v>2</v>
      </c>
      <c r="I6" s="66"/>
      <c r="J6" s="67"/>
      <c r="K6" s="67"/>
      <c r="L6" s="67"/>
      <c r="M6" s="67"/>
      <c r="N6" s="67"/>
      <c r="O6" s="68"/>
      <c r="P6" s="68"/>
      <c r="Q6" s="68"/>
    </row>
    <row r="7" spans="2:17" ht="14" x14ac:dyDescent="0.35">
      <c r="B7" s="69"/>
      <c r="C7" s="26" t="s">
        <v>65</v>
      </c>
      <c r="D7" s="26" t="s">
        <v>65</v>
      </c>
      <c r="E7" s="26" t="s">
        <v>65</v>
      </c>
      <c r="F7" s="26" t="s">
        <v>65</v>
      </c>
      <c r="G7" s="26" t="s">
        <v>65</v>
      </c>
      <c r="I7" s="66"/>
      <c r="J7" s="67"/>
      <c r="K7" s="67"/>
      <c r="L7" s="67"/>
      <c r="M7" s="67"/>
      <c r="N7" s="67"/>
      <c r="O7" s="68"/>
      <c r="P7" s="68"/>
      <c r="Q7" s="68"/>
    </row>
    <row r="8" spans="2:17" ht="14" x14ac:dyDescent="0.35">
      <c r="B8" s="69" t="s">
        <v>91</v>
      </c>
      <c r="C8" s="26">
        <f>'2015-16_working'!X3</f>
        <v>1</v>
      </c>
      <c r="D8" s="26">
        <f>'2015-16_working'!Y3</f>
        <v>1</v>
      </c>
      <c r="E8" s="26">
        <f>'2015-16_working'!Z3</f>
        <v>0</v>
      </c>
      <c r="F8" s="26">
        <f>'2015-16_working'!AA3</f>
        <v>0</v>
      </c>
      <c r="G8" s="26">
        <f>'2015-16_working'!AB3</f>
        <v>2</v>
      </c>
      <c r="I8" s="66"/>
      <c r="J8" s="67"/>
      <c r="K8" s="67"/>
      <c r="L8" s="67"/>
      <c r="M8" s="67"/>
      <c r="N8" s="67"/>
      <c r="O8" s="68"/>
      <c r="P8" s="68"/>
      <c r="Q8" s="68"/>
    </row>
    <row r="9" spans="2:17" ht="14" x14ac:dyDescent="0.35">
      <c r="B9" s="69" t="s">
        <v>79</v>
      </c>
      <c r="C9" s="26">
        <f>'2015-16_working'!AE3</f>
        <v>0</v>
      </c>
      <c r="D9" s="26">
        <f>'2015-16_working'!AF3</f>
        <v>5</v>
      </c>
      <c r="E9" s="26">
        <f>'2015-16_working'!AG3</f>
        <v>14</v>
      </c>
      <c r="F9" s="26">
        <f>'2015-16_working'!AH3</f>
        <v>47</v>
      </c>
      <c r="G9" s="26">
        <f>'2015-16_working'!AI3</f>
        <v>66</v>
      </c>
      <c r="I9" s="66"/>
      <c r="J9" s="67"/>
      <c r="K9" s="67"/>
      <c r="L9" s="67"/>
      <c r="M9" s="67"/>
      <c r="N9" s="67"/>
      <c r="O9" s="68"/>
      <c r="P9" s="68"/>
      <c r="Q9" s="68"/>
    </row>
    <row r="10" spans="2:17" ht="14" x14ac:dyDescent="0.35">
      <c r="B10" s="69" t="s">
        <v>80</v>
      </c>
      <c r="C10" s="26">
        <f>'2015-16_working'!AL3</f>
        <v>36</v>
      </c>
      <c r="D10" s="26">
        <f>'2015-16_working'!AM3</f>
        <v>10</v>
      </c>
      <c r="E10" s="26">
        <f>'2015-16_working'!AN3</f>
        <v>16</v>
      </c>
      <c r="F10" s="26">
        <f>'2015-16_working'!AO3</f>
        <v>102</v>
      </c>
      <c r="G10" s="26">
        <f>'2015-16_working'!AP3</f>
        <v>164</v>
      </c>
      <c r="I10" s="66"/>
      <c r="J10" s="67"/>
      <c r="K10" s="67"/>
      <c r="L10" s="67"/>
      <c r="M10" s="67"/>
      <c r="N10" s="67"/>
      <c r="O10" s="68"/>
      <c r="P10" s="68"/>
      <c r="Q10" s="68"/>
    </row>
    <row r="11" spans="2:17" ht="14" x14ac:dyDescent="0.35">
      <c r="B11" s="26" t="s">
        <v>81</v>
      </c>
      <c r="C11" s="26">
        <f>'2015-16_working'!AS3</f>
        <v>44</v>
      </c>
      <c r="D11" s="26">
        <f>'2015-16_working'!AT3</f>
        <v>20</v>
      </c>
      <c r="E11" s="26">
        <f>'2015-16_working'!AU3</f>
        <v>2</v>
      </c>
      <c r="F11" s="26">
        <f>'2015-16_working'!AV3</f>
        <v>37</v>
      </c>
      <c r="G11" s="26">
        <f>'2015-16_working'!AW3</f>
        <v>103</v>
      </c>
      <c r="I11" s="66"/>
      <c r="J11" s="67"/>
      <c r="K11" s="67"/>
      <c r="L11" s="67"/>
      <c r="M11" s="67"/>
      <c r="N11" s="67"/>
      <c r="O11" s="68"/>
      <c r="P11" s="68"/>
      <c r="Q11" s="68"/>
    </row>
    <row r="12" spans="2:17" ht="14" x14ac:dyDescent="0.35">
      <c r="B12" s="26" t="s">
        <v>82</v>
      </c>
      <c r="C12" s="26">
        <f>'2015-16_working'!AZ3</f>
        <v>1111</v>
      </c>
      <c r="D12" s="26">
        <f>'2015-16_working'!BA3</f>
        <v>151</v>
      </c>
      <c r="E12" s="26">
        <f>'2015-16_working'!BB3</f>
        <v>24</v>
      </c>
      <c r="F12" s="26">
        <f>'2015-16_working'!BC3</f>
        <v>129</v>
      </c>
      <c r="G12" s="26">
        <f>'2015-16_working'!BD3</f>
        <v>1415</v>
      </c>
      <c r="I12" s="66"/>
      <c r="J12" s="67"/>
      <c r="K12" s="67"/>
      <c r="L12" s="67"/>
      <c r="M12" s="67"/>
      <c r="N12" s="67"/>
      <c r="O12" s="68"/>
      <c r="P12" s="68"/>
      <c r="Q12" s="68"/>
    </row>
    <row r="13" spans="2:17" ht="14" x14ac:dyDescent="0.35">
      <c r="B13" s="26" t="s">
        <v>83</v>
      </c>
      <c r="C13" s="26">
        <f>'2015-16_working'!BG3</f>
        <v>49</v>
      </c>
      <c r="D13" s="26">
        <f>'2015-16_working'!BH3</f>
        <v>8</v>
      </c>
      <c r="E13" s="26">
        <f>'2015-16_working'!BI3</f>
        <v>4</v>
      </c>
      <c r="F13" s="26">
        <f>'2015-16_working'!BJ3</f>
        <v>7</v>
      </c>
      <c r="G13" s="26">
        <f>'2015-16_working'!BK3</f>
        <v>68</v>
      </c>
      <c r="I13" s="66"/>
      <c r="J13" s="67"/>
      <c r="K13" s="67"/>
      <c r="L13" s="67"/>
      <c r="M13" s="67"/>
      <c r="N13" s="67"/>
      <c r="O13" s="68"/>
      <c r="P13" s="68"/>
      <c r="Q13" s="68"/>
    </row>
    <row r="14" spans="2:17" ht="14" x14ac:dyDescent="0.35">
      <c r="B14" s="26" t="s">
        <v>84</v>
      </c>
      <c r="C14" s="26">
        <f>'2015-16_working'!BN3</f>
        <v>7</v>
      </c>
      <c r="D14" s="26">
        <f>'2015-16_working'!BO3</f>
        <v>2</v>
      </c>
      <c r="E14" s="26">
        <f>'2015-16_working'!BP3</f>
        <v>3</v>
      </c>
      <c r="F14" s="26">
        <f>'2015-16_working'!BQ3</f>
        <v>0</v>
      </c>
      <c r="G14" s="26">
        <f>'2015-16_working'!BR3</f>
        <v>12</v>
      </c>
      <c r="I14" s="66"/>
      <c r="J14" s="67"/>
      <c r="K14" s="67"/>
      <c r="L14" s="67"/>
      <c r="M14" s="67"/>
      <c r="N14" s="67"/>
      <c r="O14" s="68"/>
      <c r="P14" s="68"/>
      <c r="Q14" s="68"/>
    </row>
    <row r="15" spans="2:17" ht="14" x14ac:dyDescent="0.35">
      <c r="B15" s="26" t="s">
        <v>85</v>
      </c>
      <c r="C15" s="26">
        <f>'2015-16_working'!BU3</f>
        <v>119</v>
      </c>
      <c r="D15" s="26">
        <f>'2015-16_working'!BV3</f>
        <v>517</v>
      </c>
      <c r="E15" s="26">
        <f>'2015-16_working'!BW3</f>
        <v>29</v>
      </c>
      <c r="F15" s="26">
        <f>'2015-16_working'!BX3</f>
        <v>379</v>
      </c>
      <c r="G15" s="26">
        <f>'2015-16_working'!BY3</f>
        <v>1044</v>
      </c>
      <c r="I15" s="66"/>
      <c r="J15" s="67"/>
      <c r="K15" s="67"/>
      <c r="L15" s="67"/>
      <c r="M15" s="67"/>
      <c r="N15" s="67"/>
      <c r="O15" s="68"/>
      <c r="P15" s="68"/>
      <c r="Q15" s="68"/>
    </row>
    <row r="16" spans="2:17" ht="14" x14ac:dyDescent="0.35">
      <c r="B16" s="69" t="s">
        <v>86</v>
      </c>
      <c r="C16" s="26">
        <f>'2015-16_working'!CB3</f>
        <v>12</v>
      </c>
      <c r="D16" s="26">
        <f>'2015-16_working'!CC3</f>
        <v>11</v>
      </c>
      <c r="E16" s="26">
        <f>'2015-16_working'!CD3</f>
        <v>0</v>
      </c>
      <c r="F16" s="26">
        <f>'2015-16_working'!CE3</f>
        <v>12</v>
      </c>
      <c r="G16" s="26">
        <f>'2015-16_working'!CF3</f>
        <v>35</v>
      </c>
      <c r="I16" s="66"/>
      <c r="J16" s="67"/>
      <c r="K16" s="67"/>
      <c r="L16" s="67"/>
      <c r="M16" s="67"/>
      <c r="N16" s="67"/>
      <c r="O16" s="68"/>
      <c r="P16" s="68"/>
      <c r="Q16" s="68"/>
    </row>
    <row r="17" spans="2:17" ht="16.5" x14ac:dyDescent="0.35">
      <c r="B17" s="70" t="s">
        <v>92</v>
      </c>
      <c r="C17" s="26">
        <f>'2015-16_working'!CJ3</f>
        <v>155</v>
      </c>
      <c r="D17" s="26">
        <f>'2015-16_working'!CK3</f>
        <v>766</v>
      </c>
      <c r="E17" s="26">
        <f>'2015-16_working'!CL3</f>
        <v>29</v>
      </c>
      <c r="F17" s="26">
        <f>'2015-16_working'!CM3</f>
        <v>277</v>
      </c>
      <c r="G17" s="26">
        <f>'2015-16_working'!CN3</f>
        <v>1227</v>
      </c>
      <c r="I17" s="66"/>
      <c r="J17" s="67"/>
      <c r="K17" s="67"/>
      <c r="L17" s="67"/>
      <c r="M17" s="67"/>
      <c r="N17" s="67"/>
      <c r="O17" s="68"/>
      <c r="P17" s="68"/>
      <c r="Q17" s="68"/>
    </row>
    <row r="18" spans="2:17" ht="33" customHeight="1" x14ac:dyDescent="0.35">
      <c r="B18" s="59" t="s">
        <v>5</v>
      </c>
      <c r="C18" s="60">
        <f>SUM(C3:C17)</f>
        <v>1625</v>
      </c>
      <c r="D18" s="60">
        <f>SUM(D3:D17)</f>
        <v>1568</v>
      </c>
      <c r="E18" s="60">
        <f>SUM(E3:E17)</f>
        <v>125</v>
      </c>
      <c r="F18" s="60">
        <f>SUM(F3:F17)</f>
        <v>1015</v>
      </c>
      <c r="G18" s="60">
        <f>SUM(G3:G17)</f>
        <v>4333</v>
      </c>
      <c r="I18" s="66"/>
      <c r="J18" s="66"/>
      <c r="K18" s="66"/>
      <c r="L18" s="66"/>
      <c r="M18" s="66"/>
      <c r="N18" s="66"/>
      <c r="O18" s="66"/>
    </row>
    <row r="19" spans="2:17" ht="22.5" customHeight="1" x14ac:dyDescent="0.35">
      <c r="B19" s="61"/>
      <c r="C19" s="55"/>
      <c r="D19" s="55"/>
      <c r="E19" s="55"/>
      <c r="F19" s="55"/>
      <c r="J19" s="66"/>
    </row>
    <row r="20" spans="2:17" ht="22.5" customHeight="1" x14ac:dyDescent="0.35">
      <c r="B20" s="51" t="s">
        <v>93</v>
      </c>
      <c r="C20" s="62"/>
      <c r="D20" s="62"/>
      <c r="E20" s="62"/>
      <c r="F20" s="62"/>
      <c r="J20" s="66"/>
    </row>
    <row r="21" spans="2:17" ht="15.75" customHeight="1" x14ac:dyDescent="0.35"/>
    <row r="22" spans="2:17" ht="22.5" customHeight="1" x14ac:dyDescent="0.35">
      <c r="B22" s="37" t="s">
        <v>62</v>
      </c>
    </row>
    <row r="23" spans="2:17" ht="22.5" customHeight="1" x14ac:dyDescent="0.35"/>
    <row r="24" spans="2:17" ht="22.5" customHeight="1" x14ac:dyDescent="0.35"/>
    <row r="25" spans="2:17" ht="22.5" customHeight="1" x14ac:dyDescent="0.35"/>
    <row r="26" spans="2:17" ht="22.5" customHeight="1" x14ac:dyDescent="0.35"/>
    <row r="27" spans="2:17" ht="22.5" customHeight="1" x14ac:dyDescent="0.35"/>
    <row r="28" spans="2:17" ht="22.5" customHeight="1" x14ac:dyDescent="0.35"/>
    <row r="29" spans="2:17" ht="22.5" customHeight="1" x14ac:dyDescent="0.35"/>
    <row r="30" spans="2:17" ht="22.5" customHeight="1" x14ac:dyDescent="0.35"/>
    <row r="31" spans="2:17" ht="22.5" customHeight="1" x14ac:dyDescent="0.35"/>
    <row r="32" spans="2:17" ht="22.5" customHeight="1" x14ac:dyDescent="0.35"/>
    <row r="33" ht="22.5" customHeight="1" x14ac:dyDescent="0.35"/>
    <row r="34" ht="22.5" customHeight="1" x14ac:dyDescent="0.35"/>
    <row r="35" ht="22.5" customHeight="1" x14ac:dyDescent="0.35"/>
    <row r="36" ht="22.5" customHeight="1" x14ac:dyDescent="0.35"/>
    <row r="37" ht="22.5" customHeight="1" x14ac:dyDescent="0.35"/>
    <row r="38" ht="22.5" customHeight="1" x14ac:dyDescent="0.35"/>
    <row r="39" ht="22.5" customHeight="1" x14ac:dyDescent="0.35"/>
    <row r="40" ht="22.5" customHeight="1" x14ac:dyDescent="0.35"/>
    <row r="41" ht="22.5" customHeight="1" x14ac:dyDescent="0.35"/>
    <row r="42" ht="22.5" customHeight="1" x14ac:dyDescent="0.35"/>
    <row r="43" ht="22.5" customHeight="1" x14ac:dyDescent="0.35"/>
    <row r="44" ht="22.5" customHeight="1" x14ac:dyDescent="0.35"/>
    <row r="45" ht="22.5" customHeight="1" x14ac:dyDescent="0.35"/>
    <row r="46" ht="22.5" customHeight="1" x14ac:dyDescent="0.35"/>
    <row r="47" ht="22.5" customHeight="1" x14ac:dyDescent="0.35"/>
    <row r="48" ht="22.5" customHeight="1" x14ac:dyDescent="0.35"/>
    <row r="49" ht="22.5" customHeight="1" x14ac:dyDescent="0.35"/>
    <row r="50" ht="22.5" customHeight="1" x14ac:dyDescent="0.35"/>
    <row r="51" ht="22.5" customHeight="1" x14ac:dyDescent="0.35"/>
    <row r="52" ht="22.5" customHeight="1" x14ac:dyDescent="0.35"/>
    <row r="53" ht="22.5" customHeight="1" x14ac:dyDescent="0.35"/>
    <row r="54" ht="22.5" customHeight="1" x14ac:dyDescent="0.35"/>
    <row r="55" ht="22.5" customHeight="1" x14ac:dyDescent="0.35"/>
    <row r="56" ht="22.5" customHeight="1" x14ac:dyDescent="0.35"/>
    <row r="57" ht="22.5" customHeight="1" x14ac:dyDescent="0.35"/>
    <row r="58" ht="22.5" customHeight="1" x14ac:dyDescent="0.35"/>
    <row r="59" ht="22.5" customHeight="1" x14ac:dyDescent="0.35"/>
    <row r="60" ht="22.5" customHeight="1" x14ac:dyDescent="0.35"/>
    <row r="61" ht="22.5" customHeight="1" x14ac:dyDescent="0.35"/>
    <row r="62" ht="22.5" customHeight="1" x14ac:dyDescent="0.35"/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Q60"/>
  <sheetViews>
    <sheetView topLeftCell="DG1" workbookViewId="0">
      <selection activeCell="C8" sqref="C8:G8"/>
    </sheetView>
  </sheetViews>
  <sheetFormatPr defaultRowHeight="13" x14ac:dyDescent="0.35"/>
  <cols>
    <col min="1" max="1" width="3.54296875" style="36" hidden="1" customWidth="1"/>
    <col min="2" max="2" width="27.54296875" style="36" bestFit="1" customWidth="1"/>
    <col min="3" max="3" width="20.1796875" style="36" customWidth="1"/>
    <col min="4" max="4" width="21.7265625" style="36" customWidth="1"/>
    <col min="5" max="5" width="18.81640625" style="36" customWidth="1"/>
    <col min="6" max="6" width="21.453125" style="36" customWidth="1"/>
    <col min="7" max="7" width="26.54296875" style="36" customWidth="1"/>
    <col min="8" max="8" width="9.1796875" style="36"/>
    <col min="9" max="9" width="27.54296875" style="36" bestFit="1" customWidth="1"/>
    <col min="10" max="10" width="20.1796875" style="36" customWidth="1"/>
    <col min="11" max="11" width="21.7265625" style="36" customWidth="1"/>
    <col min="12" max="12" width="18.81640625" style="36" customWidth="1"/>
    <col min="13" max="13" width="21.453125" style="36" customWidth="1"/>
    <col min="14" max="14" width="26.54296875" style="36" customWidth="1"/>
    <col min="15" max="15" width="9.1796875" style="36"/>
    <col min="16" max="16" width="27.54296875" style="36" bestFit="1" customWidth="1"/>
    <col min="17" max="17" width="20.1796875" style="36" customWidth="1"/>
    <col min="18" max="18" width="21.7265625" style="36" customWidth="1"/>
    <col min="19" max="19" width="18.81640625" style="36" customWidth="1"/>
    <col min="20" max="20" width="21.453125" style="36" customWidth="1"/>
    <col min="21" max="21" width="26.54296875" style="36" customWidth="1"/>
    <col min="22" max="22" width="9.1796875" style="36"/>
    <col min="23" max="23" width="27.54296875" style="36" bestFit="1" customWidth="1"/>
    <col min="24" max="24" width="20.1796875" style="36" customWidth="1"/>
    <col min="25" max="25" width="21.7265625" style="36" customWidth="1"/>
    <col min="26" max="26" width="18.81640625" style="36" customWidth="1"/>
    <col min="27" max="27" width="21.453125" style="36" customWidth="1"/>
    <col min="28" max="28" width="26.54296875" style="36" customWidth="1"/>
    <col min="29" max="29" width="9.1796875" style="36"/>
    <col min="30" max="30" width="27.54296875" style="36" bestFit="1" customWidth="1"/>
    <col min="31" max="31" width="20.1796875" style="36" customWidth="1"/>
    <col min="32" max="32" width="21.7265625" style="36" customWidth="1"/>
    <col min="33" max="33" width="18.81640625" style="36" customWidth="1"/>
    <col min="34" max="34" width="21.453125" style="36" customWidth="1"/>
    <col min="35" max="35" width="26.54296875" style="36" customWidth="1"/>
    <col min="36" max="36" width="9.1796875" style="36"/>
    <col min="37" max="37" width="27.54296875" style="36" bestFit="1" customWidth="1"/>
    <col min="38" max="38" width="20.1796875" style="36" customWidth="1"/>
    <col min="39" max="39" width="21.7265625" style="36" customWidth="1"/>
    <col min="40" max="40" width="18.81640625" style="36" customWidth="1"/>
    <col min="41" max="41" width="21.453125" style="36" customWidth="1"/>
    <col min="42" max="42" width="26.54296875" style="36" customWidth="1"/>
    <col min="43" max="43" width="9.1796875" style="36"/>
    <col min="44" max="44" width="27.54296875" style="36" bestFit="1" customWidth="1"/>
    <col min="45" max="45" width="20.1796875" style="36" customWidth="1"/>
    <col min="46" max="46" width="21.7265625" style="36" customWidth="1"/>
    <col min="47" max="47" width="18.81640625" style="36" customWidth="1"/>
    <col min="48" max="48" width="21.453125" style="36" customWidth="1"/>
    <col min="49" max="49" width="26.54296875" style="36" customWidth="1"/>
    <col min="50" max="50" width="9.1796875" style="36"/>
    <col min="51" max="51" width="27.54296875" style="36" bestFit="1" customWidth="1"/>
    <col min="52" max="52" width="20.1796875" style="36" customWidth="1"/>
    <col min="53" max="53" width="21.7265625" style="36" customWidth="1"/>
    <col min="54" max="54" width="18.81640625" style="36" customWidth="1"/>
    <col min="55" max="55" width="21.453125" style="36" customWidth="1"/>
    <col min="56" max="56" width="26.54296875" style="36" customWidth="1"/>
    <col min="57" max="57" width="9.1796875" style="36"/>
    <col min="58" max="58" width="27.54296875" style="36" bestFit="1" customWidth="1"/>
    <col min="59" max="59" width="20.1796875" style="36" customWidth="1"/>
    <col min="60" max="60" width="21.7265625" style="36" customWidth="1"/>
    <col min="61" max="61" width="18.81640625" style="36" customWidth="1"/>
    <col min="62" max="62" width="21.453125" style="36" customWidth="1"/>
    <col min="63" max="63" width="26.54296875" style="36" customWidth="1"/>
    <col min="64" max="64" width="9.1796875" style="36"/>
    <col min="65" max="65" width="27.54296875" style="36" bestFit="1" customWidth="1"/>
    <col min="66" max="66" width="20.1796875" style="36" customWidth="1"/>
    <col min="67" max="67" width="21.7265625" style="36" customWidth="1"/>
    <col min="68" max="68" width="18.81640625" style="36" customWidth="1"/>
    <col min="69" max="69" width="21.453125" style="36" customWidth="1"/>
    <col min="70" max="70" width="26.54296875" style="36" customWidth="1"/>
    <col min="71" max="71" width="9.1796875" style="36"/>
    <col min="72" max="72" width="27.54296875" style="36" bestFit="1" customWidth="1"/>
    <col min="73" max="73" width="20.1796875" style="36" customWidth="1"/>
    <col min="74" max="74" width="21.7265625" style="36" customWidth="1"/>
    <col min="75" max="75" width="18.81640625" style="36" customWidth="1"/>
    <col min="76" max="76" width="21.453125" style="36" customWidth="1"/>
    <col min="77" max="77" width="26.54296875" style="36" customWidth="1"/>
    <col min="78" max="78" width="9.1796875" style="36"/>
    <col min="79" max="79" width="27.54296875" style="36" bestFit="1" customWidth="1"/>
    <col min="80" max="80" width="20.1796875" style="36" customWidth="1"/>
    <col min="81" max="81" width="21.7265625" style="36" customWidth="1"/>
    <col min="82" max="82" width="18.81640625" style="36" customWidth="1"/>
    <col min="83" max="83" width="21.453125" style="36" customWidth="1"/>
    <col min="84" max="84" width="26.54296875" style="36" customWidth="1"/>
    <col min="85" max="86" width="9.1796875" style="36"/>
    <col min="87" max="87" width="27.54296875" style="36" bestFit="1" customWidth="1"/>
    <col min="88" max="88" width="20.1796875" style="36" customWidth="1"/>
    <col min="89" max="89" width="21.7265625" style="36" customWidth="1"/>
    <col min="90" max="90" width="18.81640625" style="36" customWidth="1"/>
    <col min="91" max="91" width="21.453125" style="36" customWidth="1"/>
    <col min="92" max="92" width="26.54296875" style="36" customWidth="1"/>
    <col min="93" max="93" width="9.1796875" style="36"/>
    <col min="94" max="94" width="27.54296875" style="36" bestFit="1" customWidth="1"/>
    <col min="95" max="95" width="20.1796875" style="36" customWidth="1"/>
    <col min="96" max="96" width="21.7265625" style="36" customWidth="1"/>
    <col min="97" max="97" width="18.81640625" style="36" customWidth="1"/>
    <col min="98" max="98" width="21.453125" style="36" customWidth="1"/>
    <col min="99" max="99" width="26.54296875" style="36" customWidth="1"/>
    <col min="100" max="100" width="9.1796875" style="36"/>
    <col min="101" max="101" width="27.54296875" style="36" bestFit="1" customWidth="1"/>
    <col min="102" max="102" width="20.1796875" style="36" customWidth="1"/>
    <col min="103" max="103" width="21.7265625" style="36" customWidth="1"/>
    <col min="104" max="104" width="18.81640625" style="36" customWidth="1"/>
    <col min="105" max="105" width="21.453125" style="36" customWidth="1"/>
    <col min="106" max="106" width="26.54296875" style="36" customWidth="1"/>
    <col min="107" max="107" width="9.1796875" style="36"/>
    <col min="108" max="108" width="27.54296875" style="36" bestFit="1" customWidth="1"/>
    <col min="109" max="109" width="20.1796875" style="36" customWidth="1"/>
    <col min="110" max="110" width="21.7265625" style="36" customWidth="1"/>
    <col min="111" max="111" width="18.81640625" style="36" customWidth="1"/>
    <col min="112" max="112" width="21.453125" style="36" customWidth="1"/>
    <col min="113" max="113" width="26.54296875" style="36" customWidth="1"/>
    <col min="114" max="115" width="9.1796875" style="36"/>
    <col min="116" max="116" width="27.54296875" style="36" bestFit="1" customWidth="1"/>
    <col min="117" max="117" width="20.1796875" style="36" customWidth="1"/>
    <col min="118" max="118" width="21.7265625" style="36" customWidth="1"/>
    <col min="119" max="119" width="18.81640625" style="36" customWidth="1"/>
    <col min="120" max="120" width="21.453125" style="36" customWidth="1"/>
    <col min="121" max="121" width="26.54296875" style="36" customWidth="1"/>
    <col min="122" max="255" width="9.1796875" style="36"/>
    <col min="256" max="256" width="0" style="36" hidden="1" customWidth="1"/>
    <col min="257" max="257" width="27.54296875" style="36" bestFit="1" customWidth="1"/>
    <col min="258" max="258" width="20.1796875" style="36" customWidth="1"/>
    <col min="259" max="259" width="21.7265625" style="36" customWidth="1"/>
    <col min="260" max="260" width="18.81640625" style="36" customWidth="1"/>
    <col min="261" max="261" width="21.453125" style="36" customWidth="1"/>
    <col min="262" max="262" width="26.54296875" style="36" customWidth="1"/>
    <col min="263" max="511" width="9.1796875" style="36"/>
    <col min="512" max="512" width="0" style="36" hidden="1" customWidth="1"/>
    <col min="513" max="513" width="27.54296875" style="36" bestFit="1" customWidth="1"/>
    <col min="514" max="514" width="20.1796875" style="36" customWidth="1"/>
    <col min="515" max="515" width="21.7265625" style="36" customWidth="1"/>
    <col min="516" max="516" width="18.81640625" style="36" customWidth="1"/>
    <col min="517" max="517" width="21.453125" style="36" customWidth="1"/>
    <col min="518" max="518" width="26.54296875" style="36" customWidth="1"/>
    <col min="519" max="767" width="9.1796875" style="36"/>
    <col min="768" max="768" width="0" style="36" hidden="1" customWidth="1"/>
    <col min="769" max="769" width="27.54296875" style="36" bestFit="1" customWidth="1"/>
    <col min="770" max="770" width="20.1796875" style="36" customWidth="1"/>
    <col min="771" max="771" width="21.7265625" style="36" customWidth="1"/>
    <col min="772" max="772" width="18.81640625" style="36" customWidth="1"/>
    <col min="773" max="773" width="21.453125" style="36" customWidth="1"/>
    <col min="774" max="774" width="26.54296875" style="36" customWidth="1"/>
    <col min="775" max="1023" width="9.1796875" style="36"/>
    <col min="1024" max="1024" width="0" style="36" hidden="1" customWidth="1"/>
    <col min="1025" max="1025" width="27.54296875" style="36" bestFit="1" customWidth="1"/>
    <col min="1026" max="1026" width="20.1796875" style="36" customWidth="1"/>
    <col min="1027" max="1027" width="21.7265625" style="36" customWidth="1"/>
    <col min="1028" max="1028" width="18.81640625" style="36" customWidth="1"/>
    <col min="1029" max="1029" width="21.453125" style="36" customWidth="1"/>
    <col min="1030" max="1030" width="26.54296875" style="36" customWidth="1"/>
    <col min="1031" max="1279" width="9.1796875" style="36"/>
    <col min="1280" max="1280" width="0" style="36" hidden="1" customWidth="1"/>
    <col min="1281" max="1281" width="27.54296875" style="36" bestFit="1" customWidth="1"/>
    <col min="1282" max="1282" width="20.1796875" style="36" customWidth="1"/>
    <col min="1283" max="1283" width="21.7265625" style="36" customWidth="1"/>
    <col min="1284" max="1284" width="18.81640625" style="36" customWidth="1"/>
    <col min="1285" max="1285" width="21.453125" style="36" customWidth="1"/>
    <col min="1286" max="1286" width="26.54296875" style="36" customWidth="1"/>
    <col min="1287" max="1535" width="9.1796875" style="36"/>
    <col min="1536" max="1536" width="0" style="36" hidden="1" customWidth="1"/>
    <col min="1537" max="1537" width="27.54296875" style="36" bestFit="1" customWidth="1"/>
    <col min="1538" max="1538" width="20.1796875" style="36" customWidth="1"/>
    <col min="1539" max="1539" width="21.7265625" style="36" customWidth="1"/>
    <col min="1540" max="1540" width="18.81640625" style="36" customWidth="1"/>
    <col min="1541" max="1541" width="21.453125" style="36" customWidth="1"/>
    <col min="1542" max="1542" width="26.54296875" style="36" customWidth="1"/>
    <col min="1543" max="1791" width="9.1796875" style="36"/>
    <col min="1792" max="1792" width="0" style="36" hidden="1" customWidth="1"/>
    <col min="1793" max="1793" width="27.54296875" style="36" bestFit="1" customWidth="1"/>
    <col min="1794" max="1794" width="20.1796875" style="36" customWidth="1"/>
    <col min="1795" max="1795" width="21.7265625" style="36" customWidth="1"/>
    <col min="1796" max="1796" width="18.81640625" style="36" customWidth="1"/>
    <col min="1797" max="1797" width="21.453125" style="36" customWidth="1"/>
    <col min="1798" max="1798" width="26.54296875" style="36" customWidth="1"/>
    <col min="1799" max="2047" width="9.1796875" style="36"/>
    <col min="2048" max="2048" width="0" style="36" hidden="1" customWidth="1"/>
    <col min="2049" max="2049" width="27.54296875" style="36" bestFit="1" customWidth="1"/>
    <col min="2050" max="2050" width="20.1796875" style="36" customWidth="1"/>
    <col min="2051" max="2051" width="21.7265625" style="36" customWidth="1"/>
    <col min="2052" max="2052" width="18.81640625" style="36" customWidth="1"/>
    <col min="2053" max="2053" width="21.453125" style="36" customWidth="1"/>
    <col min="2054" max="2054" width="26.54296875" style="36" customWidth="1"/>
    <col min="2055" max="2303" width="9.1796875" style="36"/>
    <col min="2304" max="2304" width="0" style="36" hidden="1" customWidth="1"/>
    <col min="2305" max="2305" width="27.54296875" style="36" bestFit="1" customWidth="1"/>
    <col min="2306" max="2306" width="20.1796875" style="36" customWidth="1"/>
    <col min="2307" max="2307" width="21.7265625" style="36" customWidth="1"/>
    <col min="2308" max="2308" width="18.81640625" style="36" customWidth="1"/>
    <col min="2309" max="2309" width="21.453125" style="36" customWidth="1"/>
    <col min="2310" max="2310" width="26.54296875" style="36" customWidth="1"/>
    <col min="2311" max="2559" width="9.1796875" style="36"/>
    <col min="2560" max="2560" width="0" style="36" hidden="1" customWidth="1"/>
    <col min="2561" max="2561" width="27.54296875" style="36" bestFit="1" customWidth="1"/>
    <col min="2562" max="2562" width="20.1796875" style="36" customWidth="1"/>
    <col min="2563" max="2563" width="21.7265625" style="36" customWidth="1"/>
    <col min="2564" max="2564" width="18.81640625" style="36" customWidth="1"/>
    <col min="2565" max="2565" width="21.453125" style="36" customWidth="1"/>
    <col min="2566" max="2566" width="26.54296875" style="36" customWidth="1"/>
    <col min="2567" max="2815" width="9.1796875" style="36"/>
    <col min="2816" max="2816" width="0" style="36" hidden="1" customWidth="1"/>
    <col min="2817" max="2817" width="27.54296875" style="36" bestFit="1" customWidth="1"/>
    <col min="2818" max="2818" width="20.1796875" style="36" customWidth="1"/>
    <col min="2819" max="2819" width="21.7265625" style="36" customWidth="1"/>
    <col min="2820" max="2820" width="18.81640625" style="36" customWidth="1"/>
    <col min="2821" max="2821" width="21.453125" style="36" customWidth="1"/>
    <col min="2822" max="2822" width="26.54296875" style="36" customWidth="1"/>
    <col min="2823" max="3071" width="9.1796875" style="36"/>
    <col min="3072" max="3072" width="0" style="36" hidden="1" customWidth="1"/>
    <col min="3073" max="3073" width="27.54296875" style="36" bestFit="1" customWidth="1"/>
    <col min="3074" max="3074" width="20.1796875" style="36" customWidth="1"/>
    <col min="3075" max="3075" width="21.7265625" style="36" customWidth="1"/>
    <col min="3076" max="3076" width="18.81640625" style="36" customWidth="1"/>
    <col min="3077" max="3077" width="21.453125" style="36" customWidth="1"/>
    <col min="3078" max="3078" width="26.54296875" style="36" customWidth="1"/>
    <col min="3079" max="3327" width="9.1796875" style="36"/>
    <col min="3328" max="3328" width="0" style="36" hidden="1" customWidth="1"/>
    <col min="3329" max="3329" width="27.54296875" style="36" bestFit="1" customWidth="1"/>
    <col min="3330" max="3330" width="20.1796875" style="36" customWidth="1"/>
    <col min="3331" max="3331" width="21.7265625" style="36" customWidth="1"/>
    <col min="3332" max="3332" width="18.81640625" style="36" customWidth="1"/>
    <col min="3333" max="3333" width="21.453125" style="36" customWidth="1"/>
    <col min="3334" max="3334" width="26.54296875" style="36" customWidth="1"/>
    <col min="3335" max="3583" width="9.1796875" style="36"/>
    <col min="3584" max="3584" width="0" style="36" hidden="1" customWidth="1"/>
    <col min="3585" max="3585" width="27.54296875" style="36" bestFit="1" customWidth="1"/>
    <col min="3586" max="3586" width="20.1796875" style="36" customWidth="1"/>
    <col min="3587" max="3587" width="21.7265625" style="36" customWidth="1"/>
    <col min="3588" max="3588" width="18.81640625" style="36" customWidth="1"/>
    <col min="3589" max="3589" width="21.453125" style="36" customWidth="1"/>
    <col min="3590" max="3590" width="26.54296875" style="36" customWidth="1"/>
    <col min="3591" max="3839" width="9.1796875" style="36"/>
    <col min="3840" max="3840" width="0" style="36" hidden="1" customWidth="1"/>
    <col min="3841" max="3841" width="27.54296875" style="36" bestFit="1" customWidth="1"/>
    <col min="3842" max="3842" width="20.1796875" style="36" customWidth="1"/>
    <col min="3843" max="3843" width="21.7265625" style="36" customWidth="1"/>
    <col min="3844" max="3844" width="18.81640625" style="36" customWidth="1"/>
    <col min="3845" max="3845" width="21.453125" style="36" customWidth="1"/>
    <col min="3846" max="3846" width="26.54296875" style="36" customWidth="1"/>
    <col min="3847" max="4095" width="9.1796875" style="36"/>
    <col min="4096" max="4096" width="0" style="36" hidden="1" customWidth="1"/>
    <col min="4097" max="4097" width="27.54296875" style="36" bestFit="1" customWidth="1"/>
    <col min="4098" max="4098" width="20.1796875" style="36" customWidth="1"/>
    <col min="4099" max="4099" width="21.7265625" style="36" customWidth="1"/>
    <col min="4100" max="4100" width="18.81640625" style="36" customWidth="1"/>
    <col min="4101" max="4101" width="21.453125" style="36" customWidth="1"/>
    <col min="4102" max="4102" width="26.54296875" style="36" customWidth="1"/>
    <col min="4103" max="4351" width="9.1796875" style="36"/>
    <col min="4352" max="4352" width="0" style="36" hidden="1" customWidth="1"/>
    <col min="4353" max="4353" width="27.54296875" style="36" bestFit="1" customWidth="1"/>
    <col min="4354" max="4354" width="20.1796875" style="36" customWidth="1"/>
    <col min="4355" max="4355" width="21.7265625" style="36" customWidth="1"/>
    <col min="4356" max="4356" width="18.81640625" style="36" customWidth="1"/>
    <col min="4357" max="4357" width="21.453125" style="36" customWidth="1"/>
    <col min="4358" max="4358" width="26.54296875" style="36" customWidth="1"/>
    <col min="4359" max="4607" width="9.1796875" style="36"/>
    <col min="4608" max="4608" width="0" style="36" hidden="1" customWidth="1"/>
    <col min="4609" max="4609" width="27.54296875" style="36" bestFit="1" customWidth="1"/>
    <col min="4610" max="4610" width="20.1796875" style="36" customWidth="1"/>
    <col min="4611" max="4611" width="21.7265625" style="36" customWidth="1"/>
    <col min="4612" max="4612" width="18.81640625" style="36" customWidth="1"/>
    <col min="4613" max="4613" width="21.453125" style="36" customWidth="1"/>
    <col min="4614" max="4614" width="26.54296875" style="36" customWidth="1"/>
    <col min="4615" max="4863" width="9.1796875" style="36"/>
    <col min="4864" max="4864" width="0" style="36" hidden="1" customWidth="1"/>
    <col min="4865" max="4865" width="27.54296875" style="36" bestFit="1" customWidth="1"/>
    <col min="4866" max="4866" width="20.1796875" style="36" customWidth="1"/>
    <col min="4867" max="4867" width="21.7265625" style="36" customWidth="1"/>
    <col min="4868" max="4868" width="18.81640625" style="36" customWidth="1"/>
    <col min="4869" max="4869" width="21.453125" style="36" customWidth="1"/>
    <col min="4870" max="4870" width="26.54296875" style="36" customWidth="1"/>
    <col min="4871" max="5119" width="9.1796875" style="36"/>
    <col min="5120" max="5120" width="0" style="36" hidden="1" customWidth="1"/>
    <col min="5121" max="5121" width="27.54296875" style="36" bestFit="1" customWidth="1"/>
    <col min="5122" max="5122" width="20.1796875" style="36" customWidth="1"/>
    <col min="5123" max="5123" width="21.7265625" style="36" customWidth="1"/>
    <col min="5124" max="5124" width="18.81640625" style="36" customWidth="1"/>
    <col min="5125" max="5125" width="21.453125" style="36" customWidth="1"/>
    <col min="5126" max="5126" width="26.54296875" style="36" customWidth="1"/>
    <col min="5127" max="5375" width="9.1796875" style="36"/>
    <col min="5376" max="5376" width="0" style="36" hidden="1" customWidth="1"/>
    <col min="5377" max="5377" width="27.54296875" style="36" bestFit="1" customWidth="1"/>
    <col min="5378" max="5378" width="20.1796875" style="36" customWidth="1"/>
    <col min="5379" max="5379" width="21.7265625" style="36" customWidth="1"/>
    <col min="5380" max="5380" width="18.81640625" style="36" customWidth="1"/>
    <col min="5381" max="5381" width="21.453125" style="36" customWidth="1"/>
    <col min="5382" max="5382" width="26.54296875" style="36" customWidth="1"/>
    <col min="5383" max="5631" width="9.1796875" style="36"/>
    <col min="5632" max="5632" width="0" style="36" hidden="1" customWidth="1"/>
    <col min="5633" max="5633" width="27.54296875" style="36" bestFit="1" customWidth="1"/>
    <col min="5634" max="5634" width="20.1796875" style="36" customWidth="1"/>
    <col min="5635" max="5635" width="21.7265625" style="36" customWidth="1"/>
    <col min="5636" max="5636" width="18.81640625" style="36" customWidth="1"/>
    <col min="5637" max="5637" width="21.453125" style="36" customWidth="1"/>
    <col min="5638" max="5638" width="26.54296875" style="36" customWidth="1"/>
    <col min="5639" max="5887" width="9.1796875" style="36"/>
    <col min="5888" max="5888" width="0" style="36" hidden="1" customWidth="1"/>
    <col min="5889" max="5889" width="27.54296875" style="36" bestFit="1" customWidth="1"/>
    <col min="5890" max="5890" width="20.1796875" style="36" customWidth="1"/>
    <col min="5891" max="5891" width="21.7265625" style="36" customWidth="1"/>
    <col min="5892" max="5892" width="18.81640625" style="36" customWidth="1"/>
    <col min="5893" max="5893" width="21.453125" style="36" customWidth="1"/>
    <col min="5894" max="5894" width="26.54296875" style="36" customWidth="1"/>
    <col min="5895" max="6143" width="9.1796875" style="36"/>
    <col min="6144" max="6144" width="0" style="36" hidden="1" customWidth="1"/>
    <col min="6145" max="6145" width="27.54296875" style="36" bestFit="1" customWidth="1"/>
    <col min="6146" max="6146" width="20.1796875" style="36" customWidth="1"/>
    <col min="6147" max="6147" width="21.7265625" style="36" customWidth="1"/>
    <col min="6148" max="6148" width="18.81640625" style="36" customWidth="1"/>
    <col min="6149" max="6149" width="21.453125" style="36" customWidth="1"/>
    <col min="6150" max="6150" width="26.54296875" style="36" customWidth="1"/>
    <col min="6151" max="6399" width="9.1796875" style="36"/>
    <col min="6400" max="6400" width="0" style="36" hidden="1" customWidth="1"/>
    <col min="6401" max="6401" width="27.54296875" style="36" bestFit="1" customWidth="1"/>
    <col min="6402" max="6402" width="20.1796875" style="36" customWidth="1"/>
    <col min="6403" max="6403" width="21.7265625" style="36" customWidth="1"/>
    <col min="6404" max="6404" width="18.81640625" style="36" customWidth="1"/>
    <col min="6405" max="6405" width="21.453125" style="36" customWidth="1"/>
    <col min="6406" max="6406" width="26.54296875" style="36" customWidth="1"/>
    <col min="6407" max="6655" width="9.1796875" style="36"/>
    <col min="6656" max="6656" width="0" style="36" hidden="1" customWidth="1"/>
    <col min="6657" max="6657" width="27.54296875" style="36" bestFit="1" customWidth="1"/>
    <col min="6658" max="6658" width="20.1796875" style="36" customWidth="1"/>
    <col min="6659" max="6659" width="21.7265625" style="36" customWidth="1"/>
    <col min="6660" max="6660" width="18.81640625" style="36" customWidth="1"/>
    <col min="6661" max="6661" width="21.453125" style="36" customWidth="1"/>
    <col min="6662" max="6662" width="26.54296875" style="36" customWidth="1"/>
    <col min="6663" max="6911" width="9.1796875" style="36"/>
    <col min="6912" max="6912" width="0" style="36" hidden="1" customWidth="1"/>
    <col min="6913" max="6913" width="27.54296875" style="36" bestFit="1" customWidth="1"/>
    <col min="6914" max="6914" width="20.1796875" style="36" customWidth="1"/>
    <col min="6915" max="6915" width="21.7265625" style="36" customWidth="1"/>
    <col min="6916" max="6916" width="18.81640625" style="36" customWidth="1"/>
    <col min="6917" max="6917" width="21.453125" style="36" customWidth="1"/>
    <col min="6918" max="6918" width="26.54296875" style="36" customWidth="1"/>
    <col min="6919" max="7167" width="9.1796875" style="36"/>
    <col min="7168" max="7168" width="0" style="36" hidden="1" customWidth="1"/>
    <col min="7169" max="7169" width="27.54296875" style="36" bestFit="1" customWidth="1"/>
    <col min="7170" max="7170" width="20.1796875" style="36" customWidth="1"/>
    <col min="7171" max="7171" width="21.7265625" style="36" customWidth="1"/>
    <col min="7172" max="7172" width="18.81640625" style="36" customWidth="1"/>
    <col min="7173" max="7173" width="21.453125" style="36" customWidth="1"/>
    <col min="7174" max="7174" width="26.54296875" style="36" customWidth="1"/>
    <col min="7175" max="7423" width="9.1796875" style="36"/>
    <col min="7424" max="7424" width="0" style="36" hidden="1" customWidth="1"/>
    <col min="7425" max="7425" width="27.54296875" style="36" bestFit="1" customWidth="1"/>
    <col min="7426" max="7426" width="20.1796875" style="36" customWidth="1"/>
    <col min="7427" max="7427" width="21.7265625" style="36" customWidth="1"/>
    <col min="7428" max="7428" width="18.81640625" style="36" customWidth="1"/>
    <col min="7429" max="7429" width="21.453125" style="36" customWidth="1"/>
    <col min="7430" max="7430" width="26.54296875" style="36" customWidth="1"/>
    <col min="7431" max="7679" width="9.1796875" style="36"/>
    <col min="7680" max="7680" width="0" style="36" hidden="1" customWidth="1"/>
    <col min="7681" max="7681" width="27.54296875" style="36" bestFit="1" customWidth="1"/>
    <col min="7682" max="7682" width="20.1796875" style="36" customWidth="1"/>
    <col min="7683" max="7683" width="21.7265625" style="36" customWidth="1"/>
    <col min="7684" max="7684" width="18.81640625" style="36" customWidth="1"/>
    <col min="7685" max="7685" width="21.453125" style="36" customWidth="1"/>
    <col min="7686" max="7686" width="26.54296875" style="36" customWidth="1"/>
    <col min="7687" max="7935" width="9.1796875" style="36"/>
    <col min="7936" max="7936" width="0" style="36" hidden="1" customWidth="1"/>
    <col min="7937" max="7937" width="27.54296875" style="36" bestFit="1" customWidth="1"/>
    <col min="7938" max="7938" width="20.1796875" style="36" customWidth="1"/>
    <col min="7939" max="7939" width="21.7265625" style="36" customWidth="1"/>
    <col min="7940" max="7940" width="18.81640625" style="36" customWidth="1"/>
    <col min="7941" max="7941" width="21.453125" style="36" customWidth="1"/>
    <col min="7942" max="7942" width="26.54296875" style="36" customWidth="1"/>
    <col min="7943" max="8191" width="9.1796875" style="36"/>
    <col min="8192" max="8192" width="0" style="36" hidden="1" customWidth="1"/>
    <col min="8193" max="8193" width="27.54296875" style="36" bestFit="1" customWidth="1"/>
    <col min="8194" max="8194" width="20.1796875" style="36" customWidth="1"/>
    <col min="8195" max="8195" width="21.7265625" style="36" customWidth="1"/>
    <col min="8196" max="8196" width="18.81640625" style="36" customWidth="1"/>
    <col min="8197" max="8197" width="21.453125" style="36" customWidth="1"/>
    <col min="8198" max="8198" width="26.54296875" style="36" customWidth="1"/>
    <col min="8199" max="8447" width="9.1796875" style="36"/>
    <col min="8448" max="8448" width="0" style="36" hidden="1" customWidth="1"/>
    <col min="8449" max="8449" width="27.54296875" style="36" bestFit="1" customWidth="1"/>
    <col min="8450" max="8450" width="20.1796875" style="36" customWidth="1"/>
    <col min="8451" max="8451" width="21.7265625" style="36" customWidth="1"/>
    <col min="8452" max="8452" width="18.81640625" style="36" customWidth="1"/>
    <col min="8453" max="8453" width="21.453125" style="36" customWidth="1"/>
    <col min="8454" max="8454" width="26.54296875" style="36" customWidth="1"/>
    <col min="8455" max="8703" width="9.1796875" style="36"/>
    <col min="8704" max="8704" width="0" style="36" hidden="1" customWidth="1"/>
    <col min="8705" max="8705" width="27.54296875" style="36" bestFit="1" customWidth="1"/>
    <col min="8706" max="8706" width="20.1796875" style="36" customWidth="1"/>
    <col min="8707" max="8707" width="21.7265625" style="36" customWidth="1"/>
    <col min="8708" max="8708" width="18.81640625" style="36" customWidth="1"/>
    <col min="8709" max="8709" width="21.453125" style="36" customWidth="1"/>
    <col min="8710" max="8710" width="26.54296875" style="36" customWidth="1"/>
    <col min="8711" max="8959" width="9.1796875" style="36"/>
    <col min="8960" max="8960" width="0" style="36" hidden="1" customWidth="1"/>
    <col min="8961" max="8961" width="27.54296875" style="36" bestFit="1" customWidth="1"/>
    <col min="8962" max="8962" width="20.1796875" style="36" customWidth="1"/>
    <col min="8963" max="8963" width="21.7265625" style="36" customWidth="1"/>
    <col min="8964" max="8964" width="18.81640625" style="36" customWidth="1"/>
    <col min="8965" max="8965" width="21.453125" style="36" customWidth="1"/>
    <col min="8966" max="8966" width="26.54296875" style="36" customWidth="1"/>
    <col min="8967" max="9215" width="9.1796875" style="36"/>
    <col min="9216" max="9216" width="0" style="36" hidden="1" customWidth="1"/>
    <col min="9217" max="9217" width="27.54296875" style="36" bestFit="1" customWidth="1"/>
    <col min="9218" max="9218" width="20.1796875" style="36" customWidth="1"/>
    <col min="9219" max="9219" width="21.7265625" style="36" customWidth="1"/>
    <col min="9220" max="9220" width="18.81640625" style="36" customWidth="1"/>
    <col min="9221" max="9221" width="21.453125" style="36" customWidth="1"/>
    <col min="9222" max="9222" width="26.54296875" style="36" customWidth="1"/>
    <col min="9223" max="9471" width="9.1796875" style="36"/>
    <col min="9472" max="9472" width="0" style="36" hidden="1" customWidth="1"/>
    <col min="9473" max="9473" width="27.54296875" style="36" bestFit="1" customWidth="1"/>
    <col min="9474" max="9474" width="20.1796875" style="36" customWidth="1"/>
    <col min="9475" max="9475" width="21.7265625" style="36" customWidth="1"/>
    <col min="9476" max="9476" width="18.81640625" style="36" customWidth="1"/>
    <col min="9477" max="9477" width="21.453125" style="36" customWidth="1"/>
    <col min="9478" max="9478" width="26.54296875" style="36" customWidth="1"/>
    <col min="9479" max="9727" width="9.1796875" style="36"/>
    <col min="9728" max="9728" width="0" style="36" hidden="1" customWidth="1"/>
    <col min="9729" max="9729" width="27.54296875" style="36" bestFit="1" customWidth="1"/>
    <col min="9730" max="9730" width="20.1796875" style="36" customWidth="1"/>
    <col min="9731" max="9731" width="21.7265625" style="36" customWidth="1"/>
    <col min="9732" max="9732" width="18.81640625" style="36" customWidth="1"/>
    <col min="9733" max="9733" width="21.453125" style="36" customWidth="1"/>
    <col min="9734" max="9734" width="26.54296875" style="36" customWidth="1"/>
    <col min="9735" max="9983" width="9.1796875" style="36"/>
    <col min="9984" max="9984" width="0" style="36" hidden="1" customWidth="1"/>
    <col min="9985" max="9985" width="27.54296875" style="36" bestFit="1" customWidth="1"/>
    <col min="9986" max="9986" width="20.1796875" style="36" customWidth="1"/>
    <col min="9987" max="9987" width="21.7265625" style="36" customWidth="1"/>
    <col min="9988" max="9988" width="18.81640625" style="36" customWidth="1"/>
    <col min="9989" max="9989" width="21.453125" style="36" customWidth="1"/>
    <col min="9990" max="9990" width="26.54296875" style="36" customWidth="1"/>
    <col min="9991" max="10239" width="9.1796875" style="36"/>
    <col min="10240" max="10240" width="0" style="36" hidden="1" customWidth="1"/>
    <col min="10241" max="10241" width="27.54296875" style="36" bestFit="1" customWidth="1"/>
    <col min="10242" max="10242" width="20.1796875" style="36" customWidth="1"/>
    <col min="10243" max="10243" width="21.7265625" style="36" customWidth="1"/>
    <col min="10244" max="10244" width="18.81640625" style="36" customWidth="1"/>
    <col min="10245" max="10245" width="21.453125" style="36" customWidth="1"/>
    <col min="10246" max="10246" width="26.54296875" style="36" customWidth="1"/>
    <col min="10247" max="10495" width="9.1796875" style="36"/>
    <col min="10496" max="10496" width="0" style="36" hidden="1" customWidth="1"/>
    <col min="10497" max="10497" width="27.54296875" style="36" bestFit="1" customWidth="1"/>
    <col min="10498" max="10498" width="20.1796875" style="36" customWidth="1"/>
    <col min="10499" max="10499" width="21.7265625" style="36" customWidth="1"/>
    <col min="10500" max="10500" width="18.81640625" style="36" customWidth="1"/>
    <col min="10501" max="10501" width="21.453125" style="36" customWidth="1"/>
    <col min="10502" max="10502" width="26.54296875" style="36" customWidth="1"/>
    <col min="10503" max="10751" width="9.1796875" style="36"/>
    <col min="10752" max="10752" width="0" style="36" hidden="1" customWidth="1"/>
    <col min="10753" max="10753" width="27.54296875" style="36" bestFit="1" customWidth="1"/>
    <col min="10754" max="10754" width="20.1796875" style="36" customWidth="1"/>
    <col min="10755" max="10755" width="21.7265625" style="36" customWidth="1"/>
    <col min="10756" max="10756" width="18.81640625" style="36" customWidth="1"/>
    <col min="10757" max="10757" width="21.453125" style="36" customWidth="1"/>
    <col min="10758" max="10758" width="26.54296875" style="36" customWidth="1"/>
    <col min="10759" max="11007" width="9.1796875" style="36"/>
    <col min="11008" max="11008" width="0" style="36" hidden="1" customWidth="1"/>
    <col min="11009" max="11009" width="27.54296875" style="36" bestFit="1" customWidth="1"/>
    <col min="11010" max="11010" width="20.1796875" style="36" customWidth="1"/>
    <col min="11011" max="11011" width="21.7265625" style="36" customWidth="1"/>
    <col min="11012" max="11012" width="18.81640625" style="36" customWidth="1"/>
    <col min="11013" max="11013" width="21.453125" style="36" customWidth="1"/>
    <col min="11014" max="11014" width="26.54296875" style="36" customWidth="1"/>
    <col min="11015" max="11263" width="9.1796875" style="36"/>
    <col min="11264" max="11264" width="0" style="36" hidden="1" customWidth="1"/>
    <col min="11265" max="11265" width="27.54296875" style="36" bestFit="1" customWidth="1"/>
    <col min="11266" max="11266" width="20.1796875" style="36" customWidth="1"/>
    <col min="11267" max="11267" width="21.7265625" style="36" customWidth="1"/>
    <col min="11268" max="11268" width="18.81640625" style="36" customWidth="1"/>
    <col min="11269" max="11269" width="21.453125" style="36" customWidth="1"/>
    <col min="11270" max="11270" width="26.54296875" style="36" customWidth="1"/>
    <col min="11271" max="11519" width="9.1796875" style="36"/>
    <col min="11520" max="11520" width="0" style="36" hidden="1" customWidth="1"/>
    <col min="11521" max="11521" width="27.54296875" style="36" bestFit="1" customWidth="1"/>
    <col min="11522" max="11522" width="20.1796875" style="36" customWidth="1"/>
    <col min="11523" max="11523" width="21.7265625" style="36" customWidth="1"/>
    <col min="11524" max="11524" width="18.81640625" style="36" customWidth="1"/>
    <col min="11525" max="11525" width="21.453125" style="36" customWidth="1"/>
    <col min="11526" max="11526" width="26.54296875" style="36" customWidth="1"/>
    <col min="11527" max="11775" width="9.1796875" style="36"/>
    <col min="11776" max="11776" width="0" style="36" hidden="1" customWidth="1"/>
    <col min="11777" max="11777" width="27.54296875" style="36" bestFit="1" customWidth="1"/>
    <col min="11778" max="11778" width="20.1796875" style="36" customWidth="1"/>
    <col min="11779" max="11779" width="21.7265625" style="36" customWidth="1"/>
    <col min="11780" max="11780" width="18.81640625" style="36" customWidth="1"/>
    <col min="11781" max="11781" width="21.453125" style="36" customWidth="1"/>
    <col min="11782" max="11782" width="26.54296875" style="36" customWidth="1"/>
    <col min="11783" max="12031" width="9.1796875" style="36"/>
    <col min="12032" max="12032" width="0" style="36" hidden="1" customWidth="1"/>
    <col min="12033" max="12033" width="27.54296875" style="36" bestFit="1" customWidth="1"/>
    <col min="12034" max="12034" width="20.1796875" style="36" customWidth="1"/>
    <col min="12035" max="12035" width="21.7265625" style="36" customWidth="1"/>
    <col min="12036" max="12036" width="18.81640625" style="36" customWidth="1"/>
    <col min="12037" max="12037" width="21.453125" style="36" customWidth="1"/>
    <col min="12038" max="12038" width="26.54296875" style="36" customWidth="1"/>
    <col min="12039" max="12287" width="9.1796875" style="36"/>
    <col min="12288" max="12288" width="0" style="36" hidden="1" customWidth="1"/>
    <col min="12289" max="12289" width="27.54296875" style="36" bestFit="1" customWidth="1"/>
    <col min="12290" max="12290" width="20.1796875" style="36" customWidth="1"/>
    <col min="12291" max="12291" width="21.7265625" style="36" customWidth="1"/>
    <col min="12292" max="12292" width="18.81640625" style="36" customWidth="1"/>
    <col min="12293" max="12293" width="21.453125" style="36" customWidth="1"/>
    <col min="12294" max="12294" width="26.54296875" style="36" customWidth="1"/>
    <col min="12295" max="12543" width="9.1796875" style="36"/>
    <col min="12544" max="12544" width="0" style="36" hidden="1" customWidth="1"/>
    <col min="12545" max="12545" width="27.54296875" style="36" bestFit="1" customWidth="1"/>
    <col min="12546" max="12546" width="20.1796875" style="36" customWidth="1"/>
    <col min="12547" max="12547" width="21.7265625" style="36" customWidth="1"/>
    <col min="12548" max="12548" width="18.81640625" style="36" customWidth="1"/>
    <col min="12549" max="12549" width="21.453125" style="36" customWidth="1"/>
    <col min="12550" max="12550" width="26.54296875" style="36" customWidth="1"/>
    <col min="12551" max="12799" width="9.1796875" style="36"/>
    <col min="12800" max="12800" width="0" style="36" hidden="1" customWidth="1"/>
    <col min="12801" max="12801" width="27.54296875" style="36" bestFit="1" customWidth="1"/>
    <col min="12802" max="12802" width="20.1796875" style="36" customWidth="1"/>
    <col min="12803" max="12803" width="21.7265625" style="36" customWidth="1"/>
    <col min="12804" max="12804" width="18.81640625" style="36" customWidth="1"/>
    <col min="12805" max="12805" width="21.453125" style="36" customWidth="1"/>
    <col min="12806" max="12806" width="26.54296875" style="36" customWidth="1"/>
    <col min="12807" max="13055" width="9.1796875" style="36"/>
    <col min="13056" max="13056" width="0" style="36" hidden="1" customWidth="1"/>
    <col min="13057" max="13057" width="27.54296875" style="36" bestFit="1" customWidth="1"/>
    <col min="13058" max="13058" width="20.1796875" style="36" customWidth="1"/>
    <col min="13059" max="13059" width="21.7265625" style="36" customWidth="1"/>
    <col min="13060" max="13060" width="18.81640625" style="36" customWidth="1"/>
    <col min="13061" max="13061" width="21.453125" style="36" customWidth="1"/>
    <col min="13062" max="13062" width="26.54296875" style="36" customWidth="1"/>
    <col min="13063" max="13311" width="9.1796875" style="36"/>
    <col min="13312" max="13312" width="0" style="36" hidden="1" customWidth="1"/>
    <col min="13313" max="13313" width="27.54296875" style="36" bestFit="1" customWidth="1"/>
    <col min="13314" max="13314" width="20.1796875" style="36" customWidth="1"/>
    <col min="13315" max="13315" width="21.7265625" style="36" customWidth="1"/>
    <col min="13316" max="13316" width="18.81640625" style="36" customWidth="1"/>
    <col min="13317" max="13317" width="21.453125" style="36" customWidth="1"/>
    <col min="13318" max="13318" width="26.54296875" style="36" customWidth="1"/>
    <col min="13319" max="13567" width="9.1796875" style="36"/>
    <col min="13568" max="13568" width="0" style="36" hidden="1" customWidth="1"/>
    <col min="13569" max="13569" width="27.54296875" style="36" bestFit="1" customWidth="1"/>
    <col min="13570" max="13570" width="20.1796875" style="36" customWidth="1"/>
    <col min="13571" max="13571" width="21.7265625" style="36" customWidth="1"/>
    <col min="13572" max="13572" width="18.81640625" style="36" customWidth="1"/>
    <col min="13573" max="13573" width="21.453125" style="36" customWidth="1"/>
    <col min="13574" max="13574" width="26.54296875" style="36" customWidth="1"/>
    <col min="13575" max="13823" width="9.1796875" style="36"/>
    <col min="13824" max="13824" width="0" style="36" hidden="1" customWidth="1"/>
    <col min="13825" max="13825" width="27.54296875" style="36" bestFit="1" customWidth="1"/>
    <col min="13826" max="13826" width="20.1796875" style="36" customWidth="1"/>
    <col min="13827" max="13827" width="21.7265625" style="36" customWidth="1"/>
    <col min="13828" max="13828" width="18.81640625" style="36" customWidth="1"/>
    <col min="13829" max="13829" width="21.453125" style="36" customWidth="1"/>
    <col min="13830" max="13830" width="26.54296875" style="36" customWidth="1"/>
    <col min="13831" max="14079" width="9.1796875" style="36"/>
    <col min="14080" max="14080" width="0" style="36" hidden="1" customWidth="1"/>
    <col min="14081" max="14081" width="27.54296875" style="36" bestFit="1" customWidth="1"/>
    <col min="14082" max="14082" width="20.1796875" style="36" customWidth="1"/>
    <col min="14083" max="14083" width="21.7265625" style="36" customWidth="1"/>
    <col min="14084" max="14084" width="18.81640625" style="36" customWidth="1"/>
    <col min="14085" max="14085" width="21.453125" style="36" customWidth="1"/>
    <col min="14086" max="14086" width="26.54296875" style="36" customWidth="1"/>
    <col min="14087" max="14335" width="9.1796875" style="36"/>
    <col min="14336" max="14336" width="0" style="36" hidden="1" customWidth="1"/>
    <col min="14337" max="14337" width="27.54296875" style="36" bestFit="1" customWidth="1"/>
    <col min="14338" max="14338" width="20.1796875" style="36" customWidth="1"/>
    <col min="14339" max="14339" width="21.7265625" style="36" customWidth="1"/>
    <col min="14340" max="14340" width="18.81640625" style="36" customWidth="1"/>
    <col min="14341" max="14341" width="21.453125" style="36" customWidth="1"/>
    <col min="14342" max="14342" width="26.54296875" style="36" customWidth="1"/>
    <col min="14343" max="14591" width="9.1796875" style="36"/>
    <col min="14592" max="14592" width="0" style="36" hidden="1" customWidth="1"/>
    <col min="14593" max="14593" width="27.54296875" style="36" bestFit="1" customWidth="1"/>
    <col min="14594" max="14594" width="20.1796875" style="36" customWidth="1"/>
    <col min="14595" max="14595" width="21.7265625" style="36" customWidth="1"/>
    <col min="14596" max="14596" width="18.81640625" style="36" customWidth="1"/>
    <col min="14597" max="14597" width="21.453125" style="36" customWidth="1"/>
    <col min="14598" max="14598" width="26.54296875" style="36" customWidth="1"/>
    <col min="14599" max="14847" width="9.1796875" style="36"/>
    <col min="14848" max="14848" width="0" style="36" hidden="1" customWidth="1"/>
    <col min="14849" max="14849" width="27.54296875" style="36" bestFit="1" customWidth="1"/>
    <col min="14850" max="14850" width="20.1796875" style="36" customWidth="1"/>
    <col min="14851" max="14851" width="21.7265625" style="36" customWidth="1"/>
    <col min="14852" max="14852" width="18.81640625" style="36" customWidth="1"/>
    <col min="14853" max="14853" width="21.453125" style="36" customWidth="1"/>
    <col min="14854" max="14854" width="26.54296875" style="36" customWidth="1"/>
    <col min="14855" max="15103" width="9.1796875" style="36"/>
    <col min="15104" max="15104" width="0" style="36" hidden="1" customWidth="1"/>
    <col min="15105" max="15105" width="27.54296875" style="36" bestFit="1" customWidth="1"/>
    <col min="15106" max="15106" width="20.1796875" style="36" customWidth="1"/>
    <col min="15107" max="15107" width="21.7265625" style="36" customWidth="1"/>
    <col min="15108" max="15108" width="18.81640625" style="36" customWidth="1"/>
    <col min="15109" max="15109" width="21.453125" style="36" customWidth="1"/>
    <col min="15110" max="15110" width="26.54296875" style="36" customWidth="1"/>
    <col min="15111" max="15359" width="9.1796875" style="36"/>
    <col min="15360" max="15360" width="0" style="36" hidden="1" customWidth="1"/>
    <col min="15361" max="15361" width="27.54296875" style="36" bestFit="1" customWidth="1"/>
    <col min="15362" max="15362" width="20.1796875" style="36" customWidth="1"/>
    <col min="15363" max="15363" width="21.7265625" style="36" customWidth="1"/>
    <col min="15364" max="15364" width="18.81640625" style="36" customWidth="1"/>
    <col min="15365" max="15365" width="21.453125" style="36" customWidth="1"/>
    <col min="15366" max="15366" width="26.54296875" style="36" customWidth="1"/>
    <col min="15367" max="15615" width="9.1796875" style="36"/>
    <col min="15616" max="15616" width="0" style="36" hidden="1" customWidth="1"/>
    <col min="15617" max="15617" width="27.54296875" style="36" bestFit="1" customWidth="1"/>
    <col min="15618" max="15618" width="20.1796875" style="36" customWidth="1"/>
    <col min="15619" max="15619" width="21.7265625" style="36" customWidth="1"/>
    <col min="15620" max="15620" width="18.81640625" style="36" customWidth="1"/>
    <col min="15621" max="15621" width="21.453125" style="36" customWidth="1"/>
    <col min="15622" max="15622" width="26.54296875" style="36" customWidth="1"/>
    <col min="15623" max="15871" width="9.1796875" style="36"/>
    <col min="15872" max="15872" width="0" style="36" hidden="1" customWidth="1"/>
    <col min="15873" max="15873" width="27.54296875" style="36" bestFit="1" customWidth="1"/>
    <col min="15874" max="15874" width="20.1796875" style="36" customWidth="1"/>
    <col min="15875" max="15875" width="21.7265625" style="36" customWidth="1"/>
    <col min="15876" max="15876" width="18.81640625" style="36" customWidth="1"/>
    <col min="15877" max="15877" width="21.453125" style="36" customWidth="1"/>
    <col min="15878" max="15878" width="26.54296875" style="36" customWidth="1"/>
    <col min="15879" max="16127" width="9.1796875" style="36"/>
    <col min="16128" max="16128" width="0" style="36" hidden="1" customWidth="1"/>
    <col min="16129" max="16129" width="27.54296875" style="36" bestFit="1" customWidth="1"/>
    <col min="16130" max="16130" width="20.1796875" style="36" customWidth="1"/>
    <col min="16131" max="16131" width="21.7265625" style="36" customWidth="1"/>
    <col min="16132" max="16132" width="18.81640625" style="36" customWidth="1"/>
    <col min="16133" max="16133" width="21.453125" style="36" customWidth="1"/>
    <col min="16134" max="16134" width="26.54296875" style="36" customWidth="1"/>
    <col min="16135" max="16384" width="9.1796875" style="36"/>
  </cols>
  <sheetData>
    <row r="1" spans="1:121" s="21" customFormat="1" ht="28.5" customHeight="1" x14ac:dyDescent="0.35">
      <c r="B1" s="124" t="s">
        <v>98</v>
      </c>
      <c r="C1" s="124"/>
      <c r="D1" s="124"/>
      <c r="E1" s="124"/>
      <c r="F1" s="124"/>
      <c r="G1" s="124"/>
      <c r="I1" s="124" t="s">
        <v>99</v>
      </c>
      <c r="J1" s="124"/>
      <c r="K1" s="124"/>
      <c r="L1" s="124"/>
      <c r="M1" s="124"/>
      <c r="N1" s="124"/>
      <c r="P1" s="124" t="s">
        <v>100</v>
      </c>
      <c r="Q1" s="124"/>
      <c r="R1" s="124"/>
      <c r="S1" s="124"/>
      <c r="T1" s="124"/>
      <c r="U1" s="124"/>
      <c r="W1" s="124" t="s">
        <v>101</v>
      </c>
      <c r="X1" s="124"/>
      <c r="Y1" s="124"/>
      <c r="Z1" s="124"/>
      <c r="AA1" s="124"/>
      <c r="AB1" s="124"/>
      <c r="AD1" s="124" t="s">
        <v>102</v>
      </c>
      <c r="AE1" s="124"/>
      <c r="AF1" s="124"/>
      <c r="AG1" s="124"/>
      <c r="AH1" s="124"/>
      <c r="AI1" s="124"/>
      <c r="AK1" s="124" t="s">
        <v>103</v>
      </c>
      <c r="AL1" s="124"/>
      <c r="AM1" s="124"/>
      <c r="AN1" s="124"/>
      <c r="AO1" s="124"/>
      <c r="AP1" s="124"/>
      <c r="AR1" s="124" t="s">
        <v>104</v>
      </c>
      <c r="AS1" s="124"/>
      <c r="AT1" s="124"/>
      <c r="AU1" s="124"/>
      <c r="AV1" s="124"/>
      <c r="AW1" s="124"/>
      <c r="AY1" s="124" t="s">
        <v>105</v>
      </c>
      <c r="AZ1" s="124"/>
      <c r="BA1" s="124"/>
      <c r="BB1" s="124"/>
      <c r="BC1" s="124"/>
      <c r="BD1" s="124"/>
      <c r="BF1" s="124" t="s">
        <v>106</v>
      </c>
      <c r="BG1" s="124"/>
      <c r="BH1" s="124"/>
      <c r="BI1" s="124"/>
      <c r="BJ1" s="124"/>
      <c r="BK1" s="124"/>
      <c r="BM1" s="124" t="s">
        <v>107</v>
      </c>
      <c r="BN1" s="124"/>
      <c r="BO1" s="124"/>
      <c r="BP1" s="124"/>
      <c r="BQ1" s="124"/>
      <c r="BR1" s="124"/>
      <c r="BT1" s="124" t="s">
        <v>108</v>
      </c>
      <c r="BU1" s="124"/>
      <c r="BV1" s="124"/>
      <c r="BW1" s="124"/>
      <c r="BX1" s="124"/>
      <c r="BY1" s="124"/>
      <c r="CA1" s="124" t="s">
        <v>109</v>
      </c>
      <c r="CB1" s="124"/>
      <c r="CC1" s="124"/>
      <c r="CD1" s="124"/>
      <c r="CE1" s="124"/>
      <c r="CF1" s="124"/>
      <c r="CI1" s="124" t="s">
        <v>114</v>
      </c>
      <c r="CJ1" s="124"/>
      <c r="CK1" s="124"/>
      <c r="CL1" s="124"/>
      <c r="CM1" s="124"/>
      <c r="CN1" s="124"/>
      <c r="CP1" s="124" t="s">
        <v>115</v>
      </c>
      <c r="CQ1" s="124"/>
      <c r="CR1" s="124"/>
      <c r="CS1" s="124"/>
      <c r="CT1" s="124"/>
      <c r="CU1" s="124"/>
      <c r="CW1" s="124" t="s">
        <v>117</v>
      </c>
      <c r="CX1" s="124"/>
      <c r="CY1" s="124"/>
      <c r="CZ1" s="124"/>
      <c r="DA1" s="124"/>
      <c r="DB1" s="124"/>
      <c r="DD1" s="124" t="s">
        <v>119</v>
      </c>
      <c r="DE1" s="124"/>
      <c r="DF1" s="124"/>
      <c r="DG1" s="124"/>
      <c r="DH1" s="124"/>
      <c r="DI1" s="124"/>
      <c r="DL1" s="125" t="s">
        <v>122</v>
      </c>
      <c r="DM1" s="125"/>
      <c r="DN1" s="125"/>
      <c r="DO1" s="125"/>
      <c r="DP1" s="125"/>
      <c r="DQ1" s="125"/>
    </row>
    <row r="2" spans="1:121" s="21" customFormat="1" ht="28.5" customHeight="1" x14ac:dyDescent="0.35">
      <c r="C2" s="22" t="s">
        <v>1</v>
      </c>
      <c r="D2" s="22" t="s">
        <v>53</v>
      </c>
      <c r="E2" s="22" t="s">
        <v>54</v>
      </c>
      <c r="F2" s="22" t="s">
        <v>55</v>
      </c>
      <c r="G2" s="23" t="s">
        <v>5</v>
      </c>
      <c r="J2" s="22" t="s">
        <v>1</v>
      </c>
      <c r="K2" s="22" t="s">
        <v>53</v>
      </c>
      <c r="L2" s="22" t="s">
        <v>54</v>
      </c>
      <c r="M2" s="22" t="s">
        <v>55</v>
      </c>
      <c r="N2" s="23" t="s">
        <v>5</v>
      </c>
      <c r="Q2" s="22" t="s">
        <v>1</v>
      </c>
      <c r="R2" s="22" t="s">
        <v>53</v>
      </c>
      <c r="S2" s="22" t="s">
        <v>54</v>
      </c>
      <c r="T2" s="22" t="s">
        <v>55</v>
      </c>
      <c r="U2" s="23" t="s">
        <v>5</v>
      </c>
      <c r="X2" s="22" t="s">
        <v>1</v>
      </c>
      <c r="Y2" s="22" t="s">
        <v>53</v>
      </c>
      <c r="Z2" s="22" t="s">
        <v>54</v>
      </c>
      <c r="AA2" s="22" t="s">
        <v>55</v>
      </c>
      <c r="AB2" s="23" t="s">
        <v>5</v>
      </c>
      <c r="AE2" s="22" t="s">
        <v>1</v>
      </c>
      <c r="AF2" s="22" t="s">
        <v>53</v>
      </c>
      <c r="AG2" s="22" t="s">
        <v>54</v>
      </c>
      <c r="AH2" s="22" t="s">
        <v>55</v>
      </c>
      <c r="AI2" s="23" t="s">
        <v>5</v>
      </c>
      <c r="AL2" s="22" t="s">
        <v>1</v>
      </c>
      <c r="AM2" s="22" t="s">
        <v>53</v>
      </c>
      <c r="AN2" s="22" t="s">
        <v>54</v>
      </c>
      <c r="AO2" s="22" t="s">
        <v>55</v>
      </c>
      <c r="AP2" s="23" t="s">
        <v>5</v>
      </c>
      <c r="AS2" s="22" t="s">
        <v>1</v>
      </c>
      <c r="AT2" s="22" t="s">
        <v>53</v>
      </c>
      <c r="AU2" s="22" t="s">
        <v>54</v>
      </c>
      <c r="AV2" s="22" t="s">
        <v>55</v>
      </c>
      <c r="AW2" s="23" t="s">
        <v>5</v>
      </c>
      <c r="AZ2" s="22" t="s">
        <v>1</v>
      </c>
      <c r="BA2" s="22" t="s">
        <v>53</v>
      </c>
      <c r="BB2" s="22" t="s">
        <v>54</v>
      </c>
      <c r="BC2" s="22" t="s">
        <v>55</v>
      </c>
      <c r="BD2" s="23" t="s">
        <v>5</v>
      </c>
      <c r="BG2" s="22" t="s">
        <v>1</v>
      </c>
      <c r="BH2" s="22" t="s">
        <v>53</v>
      </c>
      <c r="BI2" s="22" t="s">
        <v>54</v>
      </c>
      <c r="BJ2" s="22" t="s">
        <v>55</v>
      </c>
      <c r="BK2" s="23" t="s">
        <v>5</v>
      </c>
      <c r="BN2" s="22" t="s">
        <v>1</v>
      </c>
      <c r="BO2" s="22" t="s">
        <v>53</v>
      </c>
      <c r="BP2" s="22" t="s">
        <v>54</v>
      </c>
      <c r="BQ2" s="22" t="s">
        <v>55</v>
      </c>
      <c r="BR2" s="23" t="s">
        <v>5</v>
      </c>
      <c r="BU2" s="22" t="s">
        <v>1</v>
      </c>
      <c r="BV2" s="22" t="s">
        <v>53</v>
      </c>
      <c r="BW2" s="22" t="s">
        <v>54</v>
      </c>
      <c r="BX2" s="22" t="s">
        <v>55</v>
      </c>
      <c r="BY2" s="23" t="s">
        <v>5</v>
      </c>
      <c r="CB2" s="22" t="s">
        <v>1</v>
      </c>
      <c r="CC2" s="22" t="s">
        <v>53</v>
      </c>
      <c r="CD2" s="22" t="s">
        <v>54</v>
      </c>
      <c r="CE2" s="22" t="s">
        <v>55</v>
      </c>
      <c r="CF2" s="23" t="s">
        <v>5</v>
      </c>
      <c r="CJ2" s="22" t="s">
        <v>1</v>
      </c>
      <c r="CK2" s="22" t="s">
        <v>53</v>
      </c>
      <c r="CL2" s="22" t="s">
        <v>54</v>
      </c>
      <c r="CM2" s="22" t="s">
        <v>55</v>
      </c>
      <c r="CN2" s="23" t="s">
        <v>5</v>
      </c>
      <c r="CQ2" s="22" t="s">
        <v>1</v>
      </c>
      <c r="CR2" s="22" t="s">
        <v>53</v>
      </c>
      <c r="CS2" s="22" t="s">
        <v>54</v>
      </c>
      <c r="CT2" s="22" t="s">
        <v>55</v>
      </c>
      <c r="CU2" s="23" t="s">
        <v>5</v>
      </c>
      <c r="CW2" s="87"/>
      <c r="CX2" s="22" t="s">
        <v>1</v>
      </c>
      <c r="CY2" s="22" t="s">
        <v>53</v>
      </c>
      <c r="CZ2" s="22" t="s">
        <v>54</v>
      </c>
      <c r="DA2" s="22" t="s">
        <v>55</v>
      </c>
      <c r="DB2" s="23" t="s">
        <v>5</v>
      </c>
      <c r="DE2" s="22" t="s">
        <v>1</v>
      </c>
      <c r="DF2" s="22" t="s">
        <v>53</v>
      </c>
      <c r="DG2" s="22" t="s">
        <v>54</v>
      </c>
      <c r="DH2" s="22" t="s">
        <v>55</v>
      </c>
      <c r="DI2" s="23" t="s">
        <v>5</v>
      </c>
      <c r="DM2" s="22" t="s">
        <v>1</v>
      </c>
      <c r="DN2" s="22" t="s">
        <v>53</v>
      </c>
      <c r="DO2" s="22" t="s">
        <v>54</v>
      </c>
      <c r="DP2" s="22" t="s">
        <v>55</v>
      </c>
      <c r="DQ2" s="23" t="s">
        <v>5</v>
      </c>
    </row>
    <row r="3" spans="1:121" s="21" customFormat="1" ht="28.5" customHeight="1" x14ac:dyDescent="0.35">
      <c r="B3" s="24" t="s">
        <v>0</v>
      </c>
      <c r="C3" s="25">
        <f>C4+C45</f>
        <v>30</v>
      </c>
      <c r="D3" s="25">
        <f>D4+D45</f>
        <v>39</v>
      </c>
      <c r="E3" s="25">
        <f>E4+E45</f>
        <v>1</v>
      </c>
      <c r="F3" s="25">
        <f>F4+F45</f>
        <v>29</v>
      </c>
      <c r="G3" s="25">
        <f>G4+G45</f>
        <v>99</v>
      </c>
      <c r="I3" s="24" t="s">
        <v>0</v>
      </c>
      <c r="J3" s="25">
        <f>J4+J45</f>
        <v>56</v>
      </c>
      <c r="K3" s="25">
        <f>K4+K45</f>
        <v>33</v>
      </c>
      <c r="L3" s="25">
        <f>L4+L45</f>
        <v>1</v>
      </c>
      <c r="M3" s="25">
        <f>M4+M45</f>
        <v>11</v>
      </c>
      <c r="N3" s="25">
        <f>N4+N45</f>
        <v>101</v>
      </c>
      <c r="P3" s="24" t="s">
        <v>0</v>
      </c>
      <c r="Q3" s="25">
        <f>Q4+Q45</f>
        <v>0</v>
      </c>
      <c r="R3" s="25">
        <f>R4+R45</f>
        <v>2</v>
      </c>
      <c r="S3" s="25">
        <f>S4+S45</f>
        <v>1</v>
      </c>
      <c r="T3" s="25">
        <f>T4+T45</f>
        <v>1</v>
      </c>
      <c r="U3" s="25">
        <f>U4+U45</f>
        <v>4</v>
      </c>
      <c r="W3" s="24" t="s">
        <v>0</v>
      </c>
      <c r="X3" s="25">
        <f>X4+X45</f>
        <v>3</v>
      </c>
      <c r="Y3" s="25">
        <f>Y4+Y45</f>
        <v>1</v>
      </c>
      <c r="Z3" s="25">
        <f>Z4+Z45</f>
        <v>0</v>
      </c>
      <c r="AA3" s="25">
        <f>AA4+AA45</f>
        <v>0</v>
      </c>
      <c r="AB3" s="25">
        <f>AB4+AB45</f>
        <v>4</v>
      </c>
      <c r="AD3" s="24" t="s">
        <v>0</v>
      </c>
      <c r="AE3" s="25">
        <f>AE4+AE45</f>
        <v>0</v>
      </c>
      <c r="AF3" s="25">
        <f>AF4+AF45</f>
        <v>28.998999999999999</v>
      </c>
      <c r="AG3" s="25">
        <f>AG4+AG45</f>
        <v>0</v>
      </c>
      <c r="AH3" s="25">
        <f>AH4+AH45</f>
        <v>43</v>
      </c>
      <c r="AI3" s="25">
        <f>AI4+AI45</f>
        <v>71.998999999999995</v>
      </c>
      <c r="AK3" s="24" t="s">
        <v>0</v>
      </c>
      <c r="AL3" s="25">
        <f>AL4+AL45</f>
        <v>44</v>
      </c>
      <c r="AM3" s="25">
        <f>AM4+AM45</f>
        <v>18</v>
      </c>
      <c r="AN3" s="25">
        <f>AN4+AN45</f>
        <v>19</v>
      </c>
      <c r="AO3" s="25">
        <f>AO4+AO45</f>
        <v>106</v>
      </c>
      <c r="AP3" s="25">
        <f>AP4+AP45</f>
        <v>187</v>
      </c>
      <c r="AR3" s="24" t="s">
        <v>0</v>
      </c>
      <c r="AS3" s="25">
        <f>AS4+AS45</f>
        <v>86</v>
      </c>
      <c r="AT3" s="25">
        <f>AT4+AT45</f>
        <v>10</v>
      </c>
      <c r="AU3" s="25">
        <f>AU4+AU45</f>
        <v>5</v>
      </c>
      <c r="AV3" s="25">
        <f>AV4+AV45</f>
        <v>29</v>
      </c>
      <c r="AW3" s="25">
        <f>AW4+AW45</f>
        <v>130</v>
      </c>
      <c r="AY3" s="24" t="s">
        <v>0</v>
      </c>
      <c r="AZ3" s="25">
        <f>AZ4+AZ45</f>
        <v>1020</v>
      </c>
      <c r="BA3" s="25">
        <f>BA4+BA45</f>
        <v>161</v>
      </c>
      <c r="BB3" s="25">
        <f>BB4+BB45</f>
        <v>16</v>
      </c>
      <c r="BC3" s="25">
        <f>BC4+BC45</f>
        <v>119</v>
      </c>
      <c r="BD3" s="25">
        <f>BD4+BD45</f>
        <v>1316</v>
      </c>
      <c r="BF3" s="24" t="s">
        <v>0</v>
      </c>
      <c r="BG3" s="25">
        <f>BG4+BG45</f>
        <v>98</v>
      </c>
      <c r="BH3" s="25">
        <f>BH4+BH45</f>
        <v>7</v>
      </c>
      <c r="BI3" s="25">
        <f>BI4+BI45</f>
        <v>8</v>
      </c>
      <c r="BJ3" s="25">
        <f>BJ4+BJ45</f>
        <v>9</v>
      </c>
      <c r="BK3" s="25">
        <f>BK4+BK45</f>
        <v>122</v>
      </c>
      <c r="BM3" s="24" t="s">
        <v>0</v>
      </c>
      <c r="BN3" s="25">
        <f>BN4+BN45</f>
        <v>0</v>
      </c>
      <c r="BO3" s="25">
        <f>BO4+BO45</f>
        <v>8</v>
      </c>
      <c r="BP3" s="25">
        <f>BP4+BP45</f>
        <v>2</v>
      </c>
      <c r="BQ3" s="25">
        <f>BQ4+BQ45</f>
        <v>0</v>
      </c>
      <c r="BR3" s="25">
        <f>BR4+BR45</f>
        <v>10</v>
      </c>
      <c r="BT3" s="24" t="s">
        <v>0</v>
      </c>
      <c r="BU3" s="25">
        <f>BU4+BU45</f>
        <v>130</v>
      </c>
      <c r="BV3" s="25">
        <f>BV4+BV45</f>
        <v>533</v>
      </c>
      <c r="BW3" s="25">
        <f>BW4+BW45</f>
        <v>30</v>
      </c>
      <c r="BX3" s="25">
        <f>BX4+BX45</f>
        <v>444</v>
      </c>
      <c r="BY3" s="25">
        <f>BY4+BY45</f>
        <v>1137</v>
      </c>
      <c r="CA3" s="24" t="s">
        <v>0</v>
      </c>
      <c r="CB3" s="25">
        <f>CB4+CB45</f>
        <v>8</v>
      </c>
      <c r="CC3" s="25">
        <f>CC4+CC45</f>
        <v>7</v>
      </c>
      <c r="CD3" s="25">
        <f>CD4+CD45</f>
        <v>0</v>
      </c>
      <c r="CE3" s="25">
        <f>CE4+CE45</f>
        <v>9</v>
      </c>
      <c r="CF3" s="25">
        <f>CF4+CF45</f>
        <v>24</v>
      </c>
      <c r="CI3" s="24" t="s">
        <v>0</v>
      </c>
      <c r="CJ3" s="25">
        <f>CJ4+CJ45</f>
        <v>168</v>
      </c>
      <c r="CK3" s="25">
        <f>CK4+CK45</f>
        <v>571</v>
      </c>
      <c r="CL3" s="25">
        <f>CL4+CL45</f>
        <v>15</v>
      </c>
      <c r="CM3" s="25">
        <f>CM4+CM45</f>
        <v>318</v>
      </c>
      <c r="CN3" s="25">
        <f>CN4+CN45</f>
        <v>1072</v>
      </c>
      <c r="CP3" s="24" t="s">
        <v>0</v>
      </c>
      <c r="CQ3" s="25"/>
      <c r="CR3" s="25">
        <f>CR4+CR45</f>
        <v>51</v>
      </c>
      <c r="CS3" s="25"/>
      <c r="CT3" s="25"/>
      <c r="CU3" s="25">
        <f>CU4+CU45</f>
        <v>51</v>
      </c>
      <c r="CW3" s="24" t="s">
        <v>0</v>
      </c>
      <c r="CX3" s="25"/>
      <c r="CY3" s="25">
        <f>CY4+CY45</f>
        <v>95</v>
      </c>
      <c r="CZ3" s="25"/>
      <c r="DA3" s="25"/>
      <c r="DB3" s="25">
        <f>DB4+DB45</f>
        <v>95</v>
      </c>
      <c r="DD3" s="24" t="s">
        <v>0</v>
      </c>
      <c r="DE3" s="25"/>
      <c r="DF3" s="25">
        <f>DF4+DF45</f>
        <v>1</v>
      </c>
      <c r="DG3" s="25"/>
      <c r="DH3" s="25"/>
      <c r="DI3" s="25">
        <f>DI4+DI45</f>
        <v>1</v>
      </c>
      <c r="DL3" s="24" t="s">
        <v>0</v>
      </c>
      <c r="DM3" s="25">
        <f>DM4+DM45</f>
        <v>1643</v>
      </c>
      <c r="DN3" s="25">
        <f>DN4+DN45</f>
        <v>1565.999</v>
      </c>
      <c r="DO3" s="25">
        <f t="shared" ref="DO3:DQ3" si="0">DO4+DO45</f>
        <v>98</v>
      </c>
      <c r="DP3" s="25">
        <f t="shared" si="0"/>
        <v>1118</v>
      </c>
      <c r="DQ3" s="25">
        <f t="shared" si="0"/>
        <v>4424.9989999999998</v>
      </c>
    </row>
    <row r="4" spans="1:121" s="24" customFormat="1" ht="25.5" customHeight="1" x14ac:dyDescent="0.35">
      <c r="A4" s="27"/>
      <c r="B4" s="24" t="s">
        <v>56</v>
      </c>
      <c r="C4" s="28">
        <f>SUM(C5:C44)</f>
        <v>13</v>
      </c>
      <c r="D4" s="28">
        <f>SUM(D5:D44)</f>
        <v>35</v>
      </c>
      <c r="E4" s="28">
        <f>SUM(E5:E44)</f>
        <v>0</v>
      </c>
      <c r="F4" s="28">
        <f>SUM(F5:F44)</f>
        <v>23</v>
      </c>
      <c r="G4" s="28">
        <f>SUM(G5:G44)</f>
        <v>71</v>
      </c>
      <c r="I4" s="24" t="s">
        <v>56</v>
      </c>
      <c r="J4" s="28">
        <f>SUM(J5:J44)</f>
        <v>28</v>
      </c>
      <c r="K4" s="28">
        <f>SUM(K5:K44)</f>
        <v>29</v>
      </c>
      <c r="L4" s="28">
        <f>SUM(L5:L44)</f>
        <v>0</v>
      </c>
      <c r="M4" s="28">
        <f>SUM(M5:M44)</f>
        <v>7</v>
      </c>
      <c r="N4" s="28">
        <f>SUM(N5:N44)</f>
        <v>64</v>
      </c>
      <c r="P4" s="24" t="s">
        <v>56</v>
      </c>
      <c r="Q4" s="28">
        <f>SUM(Q5:Q44)</f>
        <v>0</v>
      </c>
      <c r="R4" s="28">
        <f>SUM(R5:R44)</f>
        <v>2</v>
      </c>
      <c r="S4" s="28">
        <f>SUM(S5:S44)</f>
        <v>1</v>
      </c>
      <c r="T4" s="28">
        <f>SUM(T5:T44)</f>
        <v>1</v>
      </c>
      <c r="U4" s="28">
        <f>SUM(U5:U44)</f>
        <v>4</v>
      </c>
      <c r="W4" s="24" t="s">
        <v>56</v>
      </c>
      <c r="X4" s="28">
        <f>SUM(X5:X44)</f>
        <v>3</v>
      </c>
      <c r="Y4" s="28">
        <f>SUM(Y5:Y44)</f>
        <v>1</v>
      </c>
      <c r="Z4" s="28">
        <f>SUM(Z5:Z44)</f>
        <v>0</v>
      </c>
      <c r="AA4" s="28">
        <f>SUM(AA5:AA44)</f>
        <v>0</v>
      </c>
      <c r="AB4" s="28">
        <f>SUM(AB5:AB44)</f>
        <v>4</v>
      </c>
      <c r="AD4" s="24" t="s">
        <v>56</v>
      </c>
      <c r="AE4" s="28">
        <f>SUM(AE5:AE44)</f>
        <v>0</v>
      </c>
      <c r="AF4" s="28">
        <f>SUM(AF5:AF44)</f>
        <v>28</v>
      </c>
      <c r="AG4" s="28">
        <f>SUM(AG5:AG44)</f>
        <v>0</v>
      </c>
      <c r="AH4" s="28">
        <f>SUM(AH5:AH44)</f>
        <v>30</v>
      </c>
      <c r="AI4" s="28">
        <f>SUM(AI5:AI44)</f>
        <v>58</v>
      </c>
      <c r="AK4" s="24" t="s">
        <v>56</v>
      </c>
      <c r="AL4" s="28">
        <f>SUM(AL5:AL44)</f>
        <v>44</v>
      </c>
      <c r="AM4" s="28">
        <f>SUM(AM5:AM44)</f>
        <v>18</v>
      </c>
      <c r="AN4" s="28">
        <f>SUM(AN5:AN44)</f>
        <v>16</v>
      </c>
      <c r="AO4" s="28">
        <f>SUM(AO5:AO44)</f>
        <v>76</v>
      </c>
      <c r="AP4" s="28">
        <f>SUM(AP5:AP44)</f>
        <v>154</v>
      </c>
      <c r="AR4" s="24" t="s">
        <v>56</v>
      </c>
      <c r="AS4" s="28">
        <f>SUM(AS5:AS44)</f>
        <v>77</v>
      </c>
      <c r="AT4" s="28">
        <f>SUM(AT5:AT44)</f>
        <v>10</v>
      </c>
      <c r="AU4" s="28">
        <f>SUM(AU5:AU44)</f>
        <v>4</v>
      </c>
      <c r="AV4" s="28">
        <f>SUM(AV5:AV44)</f>
        <v>15</v>
      </c>
      <c r="AW4" s="28">
        <f>SUM(AW5:AW44)</f>
        <v>106</v>
      </c>
      <c r="AY4" s="24" t="s">
        <v>56</v>
      </c>
      <c r="AZ4" s="28">
        <f>SUM(AZ5:AZ44)</f>
        <v>528</v>
      </c>
      <c r="BA4" s="28">
        <f>SUM(BA5:BA44)</f>
        <v>145</v>
      </c>
      <c r="BB4" s="28">
        <f>SUM(BB5:BB44)</f>
        <v>6</v>
      </c>
      <c r="BC4" s="28">
        <f>SUM(BC5:BC44)</f>
        <v>87</v>
      </c>
      <c r="BD4" s="28">
        <f>SUM(BD5:BD44)</f>
        <v>766</v>
      </c>
      <c r="BF4" s="24" t="s">
        <v>56</v>
      </c>
      <c r="BG4" s="28">
        <f>SUM(BG5:BG44)</f>
        <v>56</v>
      </c>
      <c r="BH4" s="28">
        <f>SUM(BH5:BH44)</f>
        <v>7</v>
      </c>
      <c r="BI4" s="28">
        <f>SUM(BI5:BI44)</f>
        <v>6</v>
      </c>
      <c r="BJ4" s="28">
        <f>SUM(BJ5:BJ44)</f>
        <v>8</v>
      </c>
      <c r="BK4" s="28">
        <f>SUM(BK5:BK44)</f>
        <v>77</v>
      </c>
      <c r="BM4" s="24" t="s">
        <v>56</v>
      </c>
      <c r="BN4" s="28">
        <f>SUM(BN5:BN44)</f>
        <v>0</v>
      </c>
      <c r="BO4" s="28">
        <f>SUM(BO5:BO44)</f>
        <v>8</v>
      </c>
      <c r="BP4" s="28">
        <f>SUM(BP5:BP44)</f>
        <v>0</v>
      </c>
      <c r="BQ4" s="28">
        <f>SUM(BQ5:BQ44)</f>
        <v>0</v>
      </c>
      <c r="BR4" s="28">
        <f>SUM(BR5:BR44)</f>
        <v>8</v>
      </c>
      <c r="BT4" s="24" t="s">
        <v>56</v>
      </c>
      <c r="BU4" s="28">
        <f>SUM(BU5:BU44)</f>
        <v>85</v>
      </c>
      <c r="BV4" s="28">
        <f>SUM(BV5:BV44)</f>
        <v>521</v>
      </c>
      <c r="BW4" s="28">
        <f>SUM(BW5:BW44)</f>
        <v>26</v>
      </c>
      <c r="BX4" s="28">
        <f>SUM(BX5:BX44)</f>
        <v>312</v>
      </c>
      <c r="BY4" s="28">
        <f>SUM(BY5:BY44)</f>
        <v>944</v>
      </c>
      <c r="CA4" s="24" t="s">
        <v>56</v>
      </c>
      <c r="CB4" s="28">
        <f>SUM(CB5:CB44)</f>
        <v>5</v>
      </c>
      <c r="CC4" s="28">
        <f>SUM(CC5:CC44)</f>
        <v>7</v>
      </c>
      <c r="CD4" s="28">
        <f>SUM(CD5:CD44)</f>
        <v>0</v>
      </c>
      <c r="CE4" s="28">
        <f>SUM(CE5:CE44)</f>
        <v>7</v>
      </c>
      <c r="CF4" s="28">
        <f>SUM(CF5:CF44)</f>
        <v>19</v>
      </c>
      <c r="CI4" s="24" t="s">
        <v>56</v>
      </c>
      <c r="CJ4" s="28">
        <f>SUM(CJ5:CJ44)</f>
        <v>102</v>
      </c>
      <c r="CK4" s="28">
        <f>SUM(CK5:CK44)</f>
        <v>560</v>
      </c>
      <c r="CL4" s="28">
        <f>SUM(CL5:CL44)</f>
        <v>13</v>
      </c>
      <c r="CM4" s="28">
        <f>SUM(CM5:CM44)</f>
        <v>222</v>
      </c>
      <c r="CN4" s="28">
        <f>SUM(CN5:CN44)</f>
        <v>897</v>
      </c>
      <c r="CP4" s="24" t="s">
        <v>56</v>
      </c>
      <c r="CQ4" s="28"/>
      <c r="CR4" s="28">
        <f>SUM(CR5:CR44)</f>
        <v>51</v>
      </c>
      <c r="CS4" s="28"/>
      <c r="CT4" s="28"/>
      <c r="CU4" s="28">
        <f>SUM(CU5:CU44)</f>
        <v>51</v>
      </c>
      <c r="CW4" s="24" t="s">
        <v>56</v>
      </c>
      <c r="CX4" s="28"/>
      <c r="CY4" s="28">
        <f>SUM(CY5:CY44)</f>
        <v>95</v>
      </c>
      <c r="CZ4" s="28"/>
      <c r="DA4" s="28"/>
      <c r="DB4" s="28">
        <f>SUM(DB5:DB44)</f>
        <v>95</v>
      </c>
      <c r="DD4" s="24" t="s">
        <v>56</v>
      </c>
      <c r="DE4" s="28"/>
      <c r="DF4" s="28">
        <f>SUM(DF5:DF44)</f>
        <v>1</v>
      </c>
      <c r="DG4" s="28"/>
      <c r="DH4" s="28"/>
      <c r="DI4" s="28">
        <f>SUM(DI5:DI44)</f>
        <v>1</v>
      </c>
      <c r="DL4" s="24" t="s">
        <v>56</v>
      </c>
      <c r="DM4" s="28">
        <f>SUM(DM5:DM44)</f>
        <v>941</v>
      </c>
      <c r="DN4" s="28">
        <f>SUM(DN5:DN44)</f>
        <v>1518</v>
      </c>
      <c r="DO4" s="28">
        <f t="shared" ref="DO4:DQ4" si="1">SUM(DO5:DO44)</f>
        <v>72</v>
      </c>
      <c r="DP4" s="28">
        <f t="shared" si="1"/>
        <v>788</v>
      </c>
      <c r="DQ4" s="28">
        <f t="shared" si="1"/>
        <v>3319</v>
      </c>
    </row>
    <row r="5" spans="1:121" s="30" customFormat="1" ht="12.75" customHeight="1" x14ac:dyDescent="0.35">
      <c r="A5" s="29">
        <v>51</v>
      </c>
      <c r="B5" s="30" t="s">
        <v>9</v>
      </c>
      <c r="C5" s="44">
        <v>1</v>
      </c>
      <c r="D5" s="44">
        <v>2</v>
      </c>
      <c r="E5" s="44">
        <v>0</v>
      </c>
      <c r="F5" s="44">
        <v>0</v>
      </c>
      <c r="G5" s="28">
        <f>SUM(C5:F5)</f>
        <v>3</v>
      </c>
      <c r="I5" s="30" t="s">
        <v>9</v>
      </c>
      <c r="J5" s="44">
        <v>3</v>
      </c>
      <c r="K5" s="44">
        <v>0</v>
      </c>
      <c r="L5" s="44">
        <v>0</v>
      </c>
      <c r="M5" s="44">
        <v>0</v>
      </c>
      <c r="N5" s="28">
        <f>SUM(J5:M5)</f>
        <v>3</v>
      </c>
      <c r="P5" s="30" t="s">
        <v>9</v>
      </c>
      <c r="Q5" s="44">
        <v>0</v>
      </c>
      <c r="R5" s="44">
        <v>0</v>
      </c>
      <c r="S5" s="44">
        <v>0</v>
      </c>
      <c r="T5" s="44">
        <v>0</v>
      </c>
      <c r="U5" s="28">
        <f>SUM(Q5:T5)</f>
        <v>0</v>
      </c>
      <c r="W5" s="30" t="s">
        <v>9</v>
      </c>
      <c r="X5" s="44">
        <v>0</v>
      </c>
      <c r="Y5" s="44">
        <v>0</v>
      </c>
      <c r="Z5" s="44">
        <v>0</v>
      </c>
      <c r="AA5" s="44">
        <v>0</v>
      </c>
      <c r="AB5" s="28">
        <f>SUM(X5:AA5)</f>
        <v>0</v>
      </c>
      <c r="AD5" s="30" t="s">
        <v>9</v>
      </c>
      <c r="AE5" s="44">
        <v>0</v>
      </c>
      <c r="AF5" s="44">
        <v>0</v>
      </c>
      <c r="AG5" s="44">
        <v>0</v>
      </c>
      <c r="AH5" s="44">
        <v>0</v>
      </c>
      <c r="AI5" s="28">
        <f>SUM(AE5:AH5)</f>
        <v>0</v>
      </c>
      <c r="AK5" s="30" t="s">
        <v>9</v>
      </c>
      <c r="AL5" s="44">
        <v>0</v>
      </c>
      <c r="AM5" s="44">
        <v>0</v>
      </c>
      <c r="AN5" s="44">
        <v>0</v>
      </c>
      <c r="AO5" s="44">
        <v>0</v>
      </c>
      <c r="AP5" s="28">
        <f>SUM(AL5:AO5)</f>
        <v>0</v>
      </c>
      <c r="AR5" s="30" t="s">
        <v>9</v>
      </c>
      <c r="AS5" s="44">
        <v>0</v>
      </c>
      <c r="AT5" s="44">
        <v>0</v>
      </c>
      <c r="AU5" s="44">
        <v>0</v>
      </c>
      <c r="AV5" s="44">
        <v>0</v>
      </c>
      <c r="AW5" s="28">
        <f>SUM(AS5:AV5)</f>
        <v>0</v>
      </c>
      <c r="AY5" s="30" t="s">
        <v>9</v>
      </c>
      <c r="AZ5" s="44">
        <v>34</v>
      </c>
      <c r="BA5" s="44">
        <v>3</v>
      </c>
      <c r="BB5" s="44">
        <v>0</v>
      </c>
      <c r="BC5" s="44">
        <v>1</v>
      </c>
      <c r="BD5" s="28">
        <f>SUM(AZ5:BC5)</f>
        <v>38</v>
      </c>
      <c r="BF5" s="30" t="s">
        <v>9</v>
      </c>
      <c r="BG5" s="44">
        <v>1</v>
      </c>
      <c r="BH5" s="44">
        <v>3</v>
      </c>
      <c r="BI5" s="44">
        <v>1</v>
      </c>
      <c r="BJ5" s="44">
        <v>0</v>
      </c>
      <c r="BK5" s="28">
        <f>SUM(BG5:BJ5)</f>
        <v>5</v>
      </c>
      <c r="BM5" s="30" t="s">
        <v>9</v>
      </c>
      <c r="BN5" s="44">
        <v>0</v>
      </c>
      <c r="BO5" s="44">
        <v>0</v>
      </c>
      <c r="BP5" s="44">
        <v>0</v>
      </c>
      <c r="BQ5" s="44"/>
      <c r="BR5" s="28">
        <f>SUM(BN5:BQ5)</f>
        <v>0</v>
      </c>
      <c r="BT5" s="30" t="s">
        <v>9</v>
      </c>
      <c r="BU5" s="44">
        <v>0</v>
      </c>
      <c r="BV5" s="44">
        <v>2</v>
      </c>
      <c r="BW5" s="44">
        <v>0</v>
      </c>
      <c r="BX5" s="44">
        <v>11</v>
      </c>
      <c r="BY5" s="28">
        <f>SUM(BU5:BX5)</f>
        <v>13</v>
      </c>
      <c r="CA5" s="30" t="s">
        <v>9</v>
      </c>
      <c r="CB5" s="44">
        <v>0</v>
      </c>
      <c r="CC5" s="44">
        <v>0</v>
      </c>
      <c r="CD5" s="44">
        <v>0</v>
      </c>
      <c r="CE5" s="44">
        <v>0</v>
      </c>
      <c r="CF5" s="28">
        <f>SUM(CB5:CE5)</f>
        <v>0</v>
      </c>
      <c r="CI5" s="30" t="s">
        <v>9</v>
      </c>
      <c r="CJ5" s="44">
        <v>2</v>
      </c>
      <c r="CK5" s="44">
        <v>3</v>
      </c>
      <c r="CL5" s="44">
        <v>0</v>
      </c>
      <c r="CM5" s="44">
        <v>2</v>
      </c>
      <c r="CN5" s="28">
        <f>SUM(CJ5:CM5)</f>
        <v>7</v>
      </c>
      <c r="CP5" s="30" t="s">
        <v>9</v>
      </c>
      <c r="CQ5" s="44"/>
      <c r="CR5" s="44">
        <v>2</v>
      </c>
      <c r="CS5" s="44"/>
      <c r="CT5" s="44"/>
      <c r="CU5" s="28">
        <f>SUM(CQ5:CT5)</f>
        <v>2</v>
      </c>
      <c r="CW5" s="30" t="s">
        <v>9</v>
      </c>
      <c r="CX5" s="44"/>
      <c r="CY5" s="44">
        <v>5</v>
      </c>
      <c r="CZ5" s="44"/>
      <c r="DA5" s="44"/>
      <c r="DB5" s="28">
        <f>SUM(CX5:DA5)</f>
        <v>5</v>
      </c>
      <c r="DD5" s="30" t="s">
        <v>9</v>
      </c>
      <c r="DE5" s="44"/>
      <c r="DF5" s="44">
        <v>0</v>
      </c>
      <c r="DG5" s="44"/>
      <c r="DH5" s="44"/>
      <c r="DI5" s="28">
        <f>SUM(DE5:DH5)</f>
        <v>0</v>
      </c>
      <c r="DL5" s="30" t="s">
        <v>9</v>
      </c>
      <c r="DM5" s="44">
        <f>C5+J5+Q5+X5+AE5+AL5+AS5+AZ5+BG5+BN5+BU5+CB5+CJ5+CQ5+CX5+DE5</f>
        <v>41</v>
      </c>
      <c r="DN5" s="44">
        <f t="shared" ref="DN5:DQ5" si="2">D5+K5+R5+Y5+AF5+AM5+AT5+BA5+BH5+BO5+BV5+CC5+CK5+CR5+CY5+DF5</f>
        <v>20</v>
      </c>
      <c r="DO5" s="44">
        <f t="shared" si="2"/>
        <v>1</v>
      </c>
      <c r="DP5" s="44">
        <f t="shared" si="2"/>
        <v>14</v>
      </c>
      <c r="DQ5" s="44">
        <f t="shared" si="2"/>
        <v>76</v>
      </c>
    </row>
    <row r="6" spans="1:121" s="30" customFormat="1" ht="12.75" customHeight="1" x14ac:dyDescent="0.35">
      <c r="A6" s="29">
        <v>52</v>
      </c>
      <c r="B6" s="30" t="s">
        <v>10</v>
      </c>
      <c r="C6" s="44">
        <v>1</v>
      </c>
      <c r="D6" s="44">
        <v>1</v>
      </c>
      <c r="E6" s="44">
        <v>0</v>
      </c>
      <c r="F6" s="44">
        <v>2</v>
      </c>
      <c r="G6" s="28">
        <f t="shared" ref="G6:G44" si="3">SUM(C6:F6)</f>
        <v>4</v>
      </c>
      <c r="I6" s="30" t="s">
        <v>10</v>
      </c>
      <c r="J6" s="44">
        <v>0</v>
      </c>
      <c r="K6" s="44">
        <v>0</v>
      </c>
      <c r="L6" s="44">
        <v>0</v>
      </c>
      <c r="M6" s="44">
        <v>0</v>
      </c>
      <c r="N6" s="28">
        <f t="shared" ref="N6:N44" si="4">SUM(J6:M6)</f>
        <v>0</v>
      </c>
      <c r="P6" s="30" t="s">
        <v>10</v>
      </c>
      <c r="Q6" s="44">
        <v>0</v>
      </c>
      <c r="R6" s="44">
        <v>0</v>
      </c>
      <c r="S6" s="44">
        <v>0</v>
      </c>
      <c r="T6" s="44">
        <v>0</v>
      </c>
      <c r="U6" s="28">
        <f t="shared" ref="U6:U44" si="5">SUM(Q6:T6)</f>
        <v>0</v>
      </c>
      <c r="W6" s="30" t="s">
        <v>10</v>
      </c>
      <c r="X6" s="44">
        <v>0</v>
      </c>
      <c r="Y6" s="44">
        <v>0</v>
      </c>
      <c r="Z6" s="44">
        <v>0</v>
      </c>
      <c r="AA6" s="44">
        <v>0</v>
      </c>
      <c r="AB6" s="28">
        <f t="shared" ref="AB6:AB44" si="6">SUM(X6:AA6)</f>
        <v>0</v>
      </c>
      <c r="AD6" s="30" t="s">
        <v>10</v>
      </c>
      <c r="AE6" s="44">
        <v>0</v>
      </c>
      <c r="AF6" s="44">
        <v>0</v>
      </c>
      <c r="AG6" s="44">
        <v>0</v>
      </c>
      <c r="AH6" s="44">
        <v>0</v>
      </c>
      <c r="AI6" s="28">
        <f t="shared" ref="AI6:AI44" si="7">SUM(AE6:AH6)</f>
        <v>0</v>
      </c>
      <c r="AK6" s="30" t="s">
        <v>10</v>
      </c>
      <c r="AL6" s="44">
        <v>0</v>
      </c>
      <c r="AM6" s="44">
        <v>0</v>
      </c>
      <c r="AN6" s="44">
        <v>0</v>
      </c>
      <c r="AO6" s="44">
        <v>0</v>
      </c>
      <c r="AP6" s="28">
        <f t="shared" ref="AP6:AP44" si="8">SUM(AL6:AO6)</f>
        <v>0</v>
      </c>
      <c r="AR6" s="30" t="s">
        <v>10</v>
      </c>
      <c r="AS6" s="44">
        <v>0</v>
      </c>
      <c r="AT6" s="44">
        <v>1</v>
      </c>
      <c r="AU6" s="44">
        <v>0</v>
      </c>
      <c r="AV6" s="44">
        <v>0</v>
      </c>
      <c r="AW6" s="28">
        <f t="shared" ref="AW6:AW44" si="9">SUM(AS6:AV6)</f>
        <v>1</v>
      </c>
      <c r="AY6" s="30" t="s">
        <v>10</v>
      </c>
      <c r="AZ6" s="44">
        <v>11</v>
      </c>
      <c r="BA6" s="44">
        <v>3</v>
      </c>
      <c r="BB6" s="44">
        <v>0</v>
      </c>
      <c r="BC6" s="44">
        <v>4</v>
      </c>
      <c r="BD6" s="28">
        <f t="shared" ref="BD6:BD44" si="10">SUM(AZ6:BC6)</f>
        <v>18</v>
      </c>
      <c r="BF6" s="30" t="s">
        <v>10</v>
      </c>
      <c r="BG6" s="44">
        <v>2</v>
      </c>
      <c r="BH6" s="44">
        <v>0</v>
      </c>
      <c r="BI6" s="44">
        <v>0</v>
      </c>
      <c r="BJ6" s="44">
        <v>0</v>
      </c>
      <c r="BK6" s="28">
        <f t="shared" ref="BK6:BK44" si="11">SUM(BG6:BJ6)</f>
        <v>2</v>
      </c>
      <c r="BM6" s="30" t="s">
        <v>10</v>
      </c>
      <c r="BN6" s="44">
        <v>0</v>
      </c>
      <c r="BO6" s="44">
        <v>7</v>
      </c>
      <c r="BP6" s="44">
        <v>0</v>
      </c>
      <c r="BQ6" s="44"/>
      <c r="BR6" s="28">
        <f t="shared" ref="BR6:BR44" si="12">SUM(BN6:BQ6)</f>
        <v>7</v>
      </c>
      <c r="BT6" s="30" t="s">
        <v>10</v>
      </c>
      <c r="BU6" s="44">
        <v>2</v>
      </c>
      <c r="BV6" s="44">
        <v>0</v>
      </c>
      <c r="BW6" s="44">
        <v>0</v>
      </c>
      <c r="BX6" s="44">
        <v>4</v>
      </c>
      <c r="BY6" s="28">
        <f t="shared" ref="BY6:BY44" si="13">SUM(BU6:BX6)</f>
        <v>6</v>
      </c>
      <c r="CA6" s="30" t="s">
        <v>10</v>
      </c>
      <c r="CB6" s="44">
        <v>0</v>
      </c>
      <c r="CC6" s="44">
        <v>0</v>
      </c>
      <c r="CD6" s="44">
        <v>0</v>
      </c>
      <c r="CE6" s="44">
        <v>1</v>
      </c>
      <c r="CF6" s="28">
        <f t="shared" ref="CF6:CF44" si="14">SUM(CB6:CE6)</f>
        <v>1</v>
      </c>
      <c r="CI6" s="30" t="s">
        <v>10</v>
      </c>
      <c r="CJ6" s="44">
        <v>4</v>
      </c>
      <c r="CK6" s="44">
        <v>13</v>
      </c>
      <c r="CL6" s="44">
        <v>1</v>
      </c>
      <c r="CM6" s="44">
        <v>8</v>
      </c>
      <c r="CN6" s="28">
        <f t="shared" ref="CN6:CN44" si="15">SUM(CJ6:CM6)</f>
        <v>26</v>
      </c>
      <c r="CP6" s="30" t="s">
        <v>10</v>
      </c>
      <c r="CQ6" s="44"/>
      <c r="CR6" s="44">
        <v>0</v>
      </c>
      <c r="CS6" s="44"/>
      <c r="CT6" s="44"/>
      <c r="CU6" s="28">
        <f t="shared" ref="CU6:CU42" si="16">SUM(CQ6:CT6)</f>
        <v>0</v>
      </c>
      <c r="CW6" s="30" t="s">
        <v>10</v>
      </c>
      <c r="CX6" s="44"/>
      <c r="CY6" s="44">
        <v>0</v>
      </c>
      <c r="CZ6" s="44"/>
      <c r="DA6" s="44"/>
      <c r="DB6" s="28">
        <f t="shared" ref="DB6:DB42" si="17">SUM(CX6:DA6)</f>
        <v>0</v>
      </c>
      <c r="DD6" s="30" t="s">
        <v>10</v>
      </c>
      <c r="DE6" s="44"/>
      <c r="DF6" s="44">
        <v>0</v>
      </c>
      <c r="DG6" s="44"/>
      <c r="DH6" s="44"/>
      <c r="DI6" s="28">
        <f t="shared" ref="DI6:DI42" si="18">SUM(DE6:DH6)</f>
        <v>0</v>
      </c>
      <c r="DL6" s="30" t="s">
        <v>10</v>
      </c>
      <c r="DM6" s="44">
        <f t="shared" ref="DM6:DM44" si="19">C6+J6+Q6+X6+AE6+AL6+AS6+AZ6+BG6+BN6+BU6+CB6+CJ6+CQ6+CX6+DE6</f>
        <v>20</v>
      </c>
      <c r="DN6" s="44">
        <f t="shared" ref="DN6:DN44" si="20">D6+K6+R6+Y6+AF6+AM6+AT6+BA6+BH6+BO6+BV6+CC6+CK6+CR6+CY6+DF6</f>
        <v>25</v>
      </c>
      <c r="DO6" s="44">
        <f t="shared" ref="DO6:DO44" si="21">E6+L6+S6+Z6+AG6+AN6+AU6+BB6+BI6+BP6+BW6+CD6+CL6+CS6+CZ6+DG6</f>
        <v>1</v>
      </c>
      <c r="DP6" s="44">
        <f t="shared" ref="DP6:DP44" si="22">F6+M6+T6+AA6+AH6+AO6+AV6+BC6+BJ6+BQ6+BX6+CE6+CM6+CT6+DA6+DH6</f>
        <v>19</v>
      </c>
      <c r="DQ6" s="44">
        <f t="shared" ref="DQ6:DQ44" si="23">G6+N6+U6+AB6+AI6+AP6+AW6+BD6+BK6+BR6+BY6+CF6+CN6+CU6+DB6+DI6</f>
        <v>65</v>
      </c>
    </row>
    <row r="7" spans="1:121" s="30" customFormat="1" ht="12.75" customHeight="1" x14ac:dyDescent="0.35">
      <c r="A7" s="29">
        <v>86</v>
      </c>
      <c r="B7" s="30" t="s">
        <v>11</v>
      </c>
      <c r="C7" s="44">
        <v>0</v>
      </c>
      <c r="D7" s="44">
        <v>0</v>
      </c>
      <c r="E7" s="44">
        <v>0</v>
      </c>
      <c r="F7" s="44">
        <v>1</v>
      </c>
      <c r="G7" s="28">
        <f t="shared" si="3"/>
        <v>1</v>
      </c>
      <c r="I7" s="30" t="s">
        <v>11</v>
      </c>
      <c r="J7" s="44">
        <v>1</v>
      </c>
      <c r="K7" s="44">
        <v>0</v>
      </c>
      <c r="L7" s="44">
        <v>0</v>
      </c>
      <c r="M7" s="44">
        <v>0</v>
      </c>
      <c r="N7" s="28">
        <f t="shared" si="4"/>
        <v>1</v>
      </c>
      <c r="P7" s="30" t="s">
        <v>11</v>
      </c>
      <c r="Q7" s="44">
        <v>0</v>
      </c>
      <c r="R7" s="44">
        <v>0</v>
      </c>
      <c r="S7" s="44">
        <v>0</v>
      </c>
      <c r="T7" s="44">
        <v>0</v>
      </c>
      <c r="U7" s="28">
        <f t="shared" si="5"/>
        <v>0</v>
      </c>
      <c r="W7" s="30" t="s">
        <v>11</v>
      </c>
      <c r="X7" s="44">
        <v>0</v>
      </c>
      <c r="Y7" s="44">
        <v>0</v>
      </c>
      <c r="Z7" s="44">
        <v>0</v>
      </c>
      <c r="AA7" s="44">
        <v>0</v>
      </c>
      <c r="AB7" s="28">
        <f t="shared" si="6"/>
        <v>0</v>
      </c>
      <c r="AD7" s="30" t="s">
        <v>11</v>
      </c>
      <c r="AE7" s="44">
        <v>0</v>
      </c>
      <c r="AF7" s="44">
        <v>0</v>
      </c>
      <c r="AG7" s="44">
        <v>0</v>
      </c>
      <c r="AH7" s="44">
        <v>0</v>
      </c>
      <c r="AI7" s="28">
        <f t="shared" si="7"/>
        <v>0</v>
      </c>
      <c r="AK7" s="30" t="s">
        <v>11</v>
      </c>
      <c r="AL7" s="44">
        <v>0</v>
      </c>
      <c r="AM7" s="44">
        <v>0</v>
      </c>
      <c r="AN7" s="44">
        <v>1</v>
      </c>
      <c r="AO7" s="44">
        <v>12</v>
      </c>
      <c r="AP7" s="28">
        <f t="shared" si="8"/>
        <v>13</v>
      </c>
      <c r="AR7" s="30" t="s">
        <v>11</v>
      </c>
      <c r="AS7" s="44">
        <v>0</v>
      </c>
      <c r="AT7" s="44">
        <v>0</v>
      </c>
      <c r="AU7" s="44">
        <v>0</v>
      </c>
      <c r="AV7" s="44">
        <v>0</v>
      </c>
      <c r="AW7" s="28">
        <f t="shared" si="9"/>
        <v>0</v>
      </c>
      <c r="AY7" s="30" t="s">
        <v>11</v>
      </c>
      <c r="AZ7" s="44">
        <v>10</v>
      </c>
      <c r="BA7" s="44">
        <v>1</v>
      </c>
      <c r="BB7" s="44">
        <v>0</v>
      </c>
      <c r="BC7" s="44">
        <v>8</v>
      </c>
      <c r="BD7" s="28">
        <f t="shared" si="10"/>
        <v>19</v>
      </c>
      <c r="BF7" s="30" t="s">
        <v>11</v>
      </c>
      <c r="BG7" s="44">
        <v>1</v>
      </c>
      <c r="BH7" s="44">
        <v>0</v>
      </c>
      <c r="BI7" s="44">
        <v>0</v>
      </c>
      <c r="BJ7" s="44">
        <v>2</v>
      </c>
      <c r="BK7" s="28">
        <f t="shared" si="11"/>
        <v>3</v>
      </c>
      <c r="BM7" s="30" t="s">
        <v>11</v>
      </c>
      <c r="BN7" s="44">
        <v>0</v>
      </c>
      <c r="BO7" s="44">
        <v>0</v>
      </c>
      <c r="BP7" s="44">
        <v>0</v>
      </c>
      <c r="BQ7" s="44"/>
      <c r="BR7" s="28">
        <f t="shared" si="12"/>
        <v>0</v>
      </c>
      <c r="BT7" s="30" t="s">
        <v>11</v>
      </c>
      <c r="BU7" s="44">
        <v>4</v>
      </c>
      <c r="BV7" s="44">
        <v>9</v>
      </c>
      <c r="BW7" s="44">
        <v>5</v>
      </c>
      <c r="BX7" s="44">
        <v>10</v>
      </c>
      <c r="BY7" s="28">
        <f t="shared" si="13"/>
        <v>28</v>
      </c>
      <c r="CA7" s="30" t="s">
        <v>11</v>
      </c>
      <c r="CB7" s="44">
        <v>0</v>
      </c>
      <c r="CC7" s="44">
        <v>0</v>
      </c>
      <c r="CD7" s="44">
        <v>0</v>
      </c>
      <c r="CE7" s="44">
        <v>1</v>
      </c>
      <c r="CF7" s="28">
        <f t="shared" si="14"/>
        <v>1</v>
      </c>
      <c r="CI7" s="30" t="s">
        <v>11</v>
      </c>
      <c r="CJ7" s="44">
        <v>0</v>
      </c>
      <c r="CK7" s="44">
        <v>0</v>
      </c>
      <c r="CL7" s="44">
        <v>0</v>
      </c>
      <c r="CM7" s="44">
        <v>2</v>
      </c>
      <c r="CN7" s="28">
        <f t="shared" si="15"/>
        <v>2</v>
      </c>
      <c r="CP7" s="30" t="s">
        <v>11</v>
      </c>
      <c r="CQ7" s="44"/>
      <c r="CR7" s="44">
        <v>0</v>
      </c>
      <c r="CS7" s="44"/>
      <c r="CT7" s="44"/>
      <c r="CU7" s="28">
        <f t="shared" si="16"/>
        <v>0</v>
      </c>
      <c r="CW7" s="30" t="s">
        <v>11</v>
      </c>
      <c r="CX7" s="44"/>
      <c r="CY7" s="44">
        <v>0</v>
      </c>
      <c r="CZ7" s="44"/>
      <c r="DA7" s="44"/>
      <c r="DB7" s="28">
        <f t="shared" si="17"/>
        <v>0</v>
      </c>
      <c r="DD7" s="30" t="s">
        <v>11</v>
      </c>
      <c r="DE7" s="44"/>
      <c r="DF7" s="44">
        <v>0</v>
      </c>
      <c r="DG7" s="44"/>
      <c r="DH7" s="44"/>
      <c r="DI7" s="28">
        <f t="shared" si="18"/>
        <v>0</v>
      </c>
      <c r="DL7" s="30" t="s">
        <v>11</v>
      </c>
      <c r="DM7" s="44">
        <f t="shared" si="19"/>
        <v>16</v>
      </c>
      <c r="DN7" s="44">
        <f t="shared" si="20"/>
        <v>10</v>
      </c>
      <c r="DO7" s="44">
        <f t="shared" si="21"/>
        <v>6</v>
      </c>
      <c r="DP7" s="44">
        <f t="shared" si="22"/>
        <v>36</v>
      </c>
      <c r="DQ7" s="44">
        <f t="shared" si="23"/>
        <v>68</v>
      </c>
    </row>
    <row r="8" spans="1:121" s="30" customFormat="1" ht="14" x14ac:dyDescent="0.35">
      <c r="A8" s="29">
        <v>53</v>
      </c>
      <c r="B8" s="30" t="s">
        <v>12</v>
      </c>
      <c r="C8" s="44">
        <v>1</v>
      </c>
      <c r="D8" s="44">
        <v>0</v>
      </c>
      <c r="E8" s="44">
        <v>0</v>
      </c>
      <c r="F8" s="44">
        <v>0</v>
      </c>
      <c r="G8" s="28">
        <f t="shared" si="3"/>
        <v>1</v>
      </c>
      <c r="I8" s="30" t="s">
        <v>12</v>
      </c>
      <c r="J8" s="44">
        <v>0</v>
      </c>
      <c r="K8" s="44">
        <v>0</v>
      </c>
      <c r="L8" s="44">
        <v>0</v>
      </c>
      <c r="M8" s="44">
        <v>0</v>
      </c>
      <c r="N8" s="28">
        <f t="shared" si="4"/>
        <v>0</v>
      </c>
      <c r="P8" s="30" t="s">
        <v>12</v>
      </c>
      <c r="Q8" s="44">
        <v>0</v>
      </c>
      <c r="R8" s="44">
        <v>0</v>
      </c>
      <c r="S8" s="44">
        <v>0</v>
      </c>
      <c r="T8" s="44">
        <v>0</v>
      </c>
      <c r="U8" s="28">
        <f t="shared" si="5"/>
        <v>0</v>
      </c>
      <c r="W8" s="30" t="s">
        <v>12</v>
      </c>
      <c r="X8" s="44">
        <v>0</v>
      </c>
      <c r="Y8" s="44">
        <v>0</v>
      </c>
      <c r="Z8" s="44">
        <v>0</v>
      </c>
      <c r="AA8" s="44">
        <v>0</v>
      </c>
      <c r="AB8" s="28">
        <f t="shared" si="6"/>
        <v>0</v>
      </c>
      <c r="AD8" s="30" t="s">
        <v>12</v>
      </c>
      <c r="AE8" s="44">
        <v>0</v>
      </c>
      <c r="AF8" s="44">
        <v>0</v>
      </c>
      <c r="AG8" s="44">
        <v>0</v>
      </c>
      <c r="AH8" s="44">
        <v>0</v>
      </c>
      <c r="AI8" s="28">
        <f t="shared" si="7"/>
        <v>0</v>
      </c>
      <c r="AK8" s="30" t="s">
        <v>12</v>
      </c>
      <c r="AL8" s="44">
        <v>0</v>
      </c>
      <c r="AM8" s="44">
        <v>0</v>
      </c>
      <c r="AN8" s="44">
        <v>0</v>
      </c>
      <c r="AO8" s="44">
        <v>0</v>
      </c>
      <c r="AP8" s="28">
        <f t="shared" si="8"/>
        <v>0</v>
      </c>
      <c r="AR8" s="30" t="s">
        <v>12</v>
      </c>
      <c r="AS8" s="44">
        <v>0</v>
      </c>
      <c r="AT8" s="44">
        <v>0</v>
      </c>
      <c r="AU8" s="44">
        <v>0</v>
      </c>
      <c r="AV8" s="44">
        <v>0</v>
      </c>
      <c r="AW8" s="28">
        <f t="shared" si="9"/>
        <v>0</v>
      </c>
      <c r="AY8" s="30" t="s">
        <v>12</v>
      </c>
      <c r="AZ8" s="44">
        <v>8</v>
      </c>
      <c r="BA8" s="44">
        <v>2</v>
      </c>
      <c r="BB8" s="44">
        <v>0</v>
      </c>
      <c r="BC8" s="44">
        <v>1</v>
      </c>
      <c r="BD8" s="28">
        <f t="shared" si="10"/>
        <v>11</v>
      </c>
      <c r="BF8" s="30" t="s">
        <v>12</v>
      </c>
      <c r="BG8" s="44">
        <v>7</v>
      </c>
      <c r="BH8" s="44">
        <v>1</v>
      </c>
      <c r="BI8" s="44">
        <v>0</v>
      </c>
      <c r="BJ8" s="44">
        <v>0</v>
      </c>
      <c r="BK8" s="28">
        <f t="shared" si="11"/>
        <v>8</v>
      </c>
      <c r="BM8" s="30" t="s">
        <v>12</v>
      </c>
      <c r="BN8" s="44">
        <v>0</v>
      </c>
      <c r="BO8" s="44">
        <v>0</v>
      </c>
      <c r="BP8" s="44">
        <v>0</v>
      </c>
      <c r="BQ8" s="44"/>
      <c r="BR8" s="28">
        <f t="shared" si="12"/>
        <v>0</v>
      </c>
      <c r="BT8" s="30" t="s">
        <v>12</v>
      </c>
      <c r="BU8" s="44">
        <v>0</v>
      </c>
      <c r="BV8" s="44">
        <v>1</v>
      </c>
      <c r="BW8" s="44">
        <v>0</v>
      </c>
      <c r="BX8" s="44">
        <v>1</v>
      </c>
      <c r="BY8" s="28">
        <f t="shared" si="13"/>
        <v>2</v>
      </c>
      <c r="CA8" s="30" t="s">
        <v>12</v>
      </c>
      <c r="CB8" s="44">
        <v>0</v>
      </c>
      <c r="CC8" s="44">
        <v>1</v>
      </c>
      <c r="CD8" s="44">
        <v>0</v>
      </c>
      <c r="CE8" s="44">
        <v>0</v>
      </c>
      <c r="CF8" s="28">
        <f t="shared" si="14"/>
        <v>1</v>
      </c>
      <c r="CI8" s="30" t="s">
        <v>12</v>
      </c>
      <c r="CJ8" s="44">
        <v>2</v>
      </c>
      <c r="CK8" s="44">
        <v>16</v>
      </c>
      <c r="CL8" s="44">
        <v>0</v>
      </c>
      <c r="CM8" s="44">
        <v>7</v>
      </c>
      <c r="CN8" s="28">
        <f t="shared" si="15"/>
        <v>25</v>
      </c>
      <c r="CP8" s="30" t="s">
        <v>12</v>
      </c>
      <c r="CQ8" s="44"/>
      <c r="CR8" s="44">
        <v>2</v>
      </c>
      <c r="CS8" s="44"/>
      <c r="CT8" s="44"/>
      <c r="CU8" s="28">
        <f t="shared" si="16"/>
        <v>2</v>
      </c>
      <c r="CW8" s="30" t="s">
        <v>12</v>
      </c>
      <c r="CX8" s="44"/>
      <c r="CY8" s="44">
        <v>0</v>
      </c>
      <c r="CZ8" s="44"/>
      <c r="DA8" s="44"/>
      <c r="DB8" s="28">
        <f t="shared" si="17"/>
        <v>0</v>
      </c>
      <c r="DD8" s="30" t="s">
        <v>12</v>
      </c>
      <c r="DE8" s="44"/>
      <c r="DF8" s="44">
        <v>0</v>
      </c>
      <c r="DG8" s="44"/>
      <c r="DH8" s="44"/>
      <c r="DI8" s="28">
        <f t="shared" si="18"/>
        <v>0</v>
      </c>
      <c r="DL8" s="30" t="s">
        <v>12</v>
      </c>
      <c r="DM8" s="44">
        <f t="shared" si="19"/>
        <v>18</v>
      </c>
      <c r="DN8" s="44">
        <f t="shared" si="20"/>
        <v>23</v>
      </c>
      <c r="DO8" s="44">
        <f t="shared" si="21"/>
        <v>0</v>
      </c>
      <c r="DP8" s="44">
        <f t="shared" si="22"/>
        <v>9</v>
      </c>
      <c r="DQ8" s="44">
        <f t="shared" si="23"/>
        <v>50</v>
      </c>
    </row>
    <row r="9" spans="1:121" s="30" customFormat="1" ht="12.75" customHeight="1" x14ac:dyDescent="0.35">
      <c r="A9" s="29">
        <v>54</v>
      </c>
      <c r="B9" s="30" t="s">
        <v>13</v>
      </c>
      <c r="C9" s="44">
        <v>0</v>
      </c>
      <c r="D9" s="44">
        <v>0</v>
      </c>
      <c r="E9" s="44">
        <v>0</v>
      </c>
      <c r="F9" s="44">
        <v>0</v>
      </c>
      <c r="G9" s="28">
        <f t="shared" si="3"/>
        <v>0</v>
      </c>
      <c r="I9" s="30" t="s">
        <v>13</v>
      </c>
      <c r="J9" s="44">
        <v>0</v>
      </c>
      <c r="K9" s="44">
        <v>0</v>
      </c>
      <c r="L9" s="44">
        <v>0</v>
      </c>
      <c r="M9" s="44">
        <v>0</v>
      </c>
      <c r="N9" s="28">
        <f t="shared" si="4"/>
        <v>0</v>
      </c>
      <c r="P9" s="30" t="s">
        <v>13</v>
      </c>
      <c r="Q9" s="44">
        <v>0</v>
      </c>
      <c r="R9" s="44">
        <v>2</v>
      </c>
      <c r="S9" s="44">
        <v>1</v>
      </c>
      <c r="T9" s="44">
        <v>0</v>
      </c>
      <c r="U9" s="28">
        <f t="shared" si="5"/>
        <v>3</v>
      </c>
      <c r="W9" s="30" t="s">
        <v>13</v>
      </c>
      <c r="X9" s="44">
        <v>0</v>
      </c>
      <c r="Y9" s="44">
        <v>0</v>
      </c>
      <c r="Z9" s="44">
        <v>0</v>
      </c>
      <c r="AA9" s="44">
        <v>0</v>
      </c>
      <c r="AB9" s="28">
        <f t="shared" si="6"/>
        <v>0</v>
      </c>
      <c r="AD9" s="30" t="s">
        <v>13</v>
      </c>
      <c r="AE9" s="44">
        <v>0</v>
      </c>
      <c r="AF9" s="44">
        <v>0</v>
      </c>
      <c r="AG9" s="44">
        <v>0</v>
      </c>
      <c r="AH9" s="44">
        <v>1</v>
      </c>
      <c r="AI9" s="28">
        <f t="shared" si="7"/>
        <v>1</v>
      </c>
      <c r="AK9" s="30" t="s">
        <v>13</v>
      </c>
      <c r="AL9" s="44">
        <v>0</v>
      </c>
      <c r="AM9" s="44">
        <v>0</v>
      </c>
      <c r="AN9" s="44">
        <v>0</v>
      </c>
      <c r="AO9" s="44">
        <v>0</v>
      </c>
      <c r="AP9" s="28">
        <f t="shared" si="8"/>
        <v>0</v>
      </c>
      <c r="AR9" s="30" t="s">
        <v>13</v>
      </c>
      <c r="AS9" s="44">
        <v>0</v>
      </c>
      <c r="AT9" s="44">
        <v>0</v>
      </c>
      <c r="AU9" s="44">
        <v>0</v>
      </c>
      <c r="AV9" s="44">
        <v>1</v>
      </c>
      <c r="AW9" s="28">
        <f t="shared" si="9"/>
        <v>1</v>
      </c>
      <c r="AY9" s="30" t="s">
        <v>13</v>
      </c>
      <c r="AZ9" s="44">
        <v>11</v>
      </c>
      <c r="BA9" s="44">
        <v>1</v>
      </c>
      <c r="BB9" s="44">
        <v>0</v>
      </c>
      <c r="BC9" s="44">
        <v>2</v>
      </c>
      <c r="BD9" s="28">
        <f t="shared" si="10"/>
        <v>14</v>
      </c>
      <c r="BF9" s="30" t="s">
        <v>13</v>
      </c>
      <c r="BG9" s="44">
        <v>0</v>
      </c>
      <c r="BH9" s="44">
        <v>0</v>
      </c>
      <c r="BI9" s="44">
        <v>1</v>
      </c>
      <c r="BJ9" s="44">
        <v>0</v>
      </c>
      <c r="BK9" s="28">
        <f t="shared" si="11"/>
        <v>1</v>
      </c>
      <c r="BM9" s="30" t="s">
        <v>13</v>
      </c>
      <c r="BN9" s="44">
        <v>0</v>
      </c>
      <c r="BO9" s="44">
        <v>0</v>
      </c>
      <c r="BP9" s="44">
        <v>0</v>
      </c>
      <c r="BQ9" s="44"/>
      <c r="BR9" s="28">
        <f t="shared" si="12"/>
        <v>0</v>
      </c>
      <c r="BT9" s="30" t="s">
        <v>13</v>
      </c>
      <c r="BU9" s="44">
        <v>2</v>
      </c>
      <c r="BV9" s="44">
        <v>26</v>
      </c>
      <c r="BW9" s="44">
        <v>3</v>
      </c>
      <c r="BX9" s="44">
        <v>7</v>
      </c>
      <c r="BY9" s="28">
        <f t="shared" si="13"/>
        <v>38</v>
      </c>
      <c r="CA9" s="30" t="s">
        <v>13</v>
      </c>
      <c r="CB9" s="44">
        <v>0</v>
      </c>
      <c r="CC9" s="44">
        <v>0</v>
      </c>
      <c r="CD9" s="44">
        <v>0</v>
      </c>
      <c r="CE9" s="44">
        <v>0</v>
      </c>
      <c r="CF9" s="28">
        <f t="shared" si="14"/>
        <v>0</v>
      </c>
      <c r="CI9" s="30" t="s">
        <v>13</v>
      </c>
      <c r="CJ9" s="44">
        <v>0</v>
      </c>
      <c r="CK9" s="44">
        <v>0</v>
      </c>
      <c r="CL9" s="44">
        <v>0</v>
      </c>
      <c r="CM9" s="44">
        <v>2</v>
      </c>
      <c r="CN9" s="28">
        <f t="shared" si="15"/>
        <v>2</v>
      </c>
      <c r="CP9" s="30" t="s">
        <v>13</v>
      </c>
      <c r="CQ9" s="44"/>
      <c r="CR9" s="44">
        <v>0</v>
      </c>
      <c r="CS9" s="44"/>
      <c r="CT9" s="44"/>
      <c r="CU9" s="28">
        <f t="shared" si="16"/>
        <v>0</v>
      </c>
      <c r="CW9" s="30" t="s">
        <v>13</v>
      </c>
      <c r="CX9" s="44"/>
      <c r="CY9" s="44">
        <v>0</v>
      </c>
      <c r="CZ9" s="44"/>
      <c r="DA9" s="44"/>
      <c r="DB9" s="28">
        <f t="shared" si="17"/>
        <v>0</v>
      </c>
      <c r="DD9" s="30" t="s">
        <v>13</v>
      </c>
      <c r="DE9" s="44"/>
      <c r="DF9" s="44">
        <v>0</v>
      </c>
      <c r="DG9" s="44"/>
      <c r="DH9" s="44"/>
      <c r="DI9" s="28">
        <f t="shared" si="18"/>
        <v>0</v>
      </c>
      <c r="DL9" s="30" t="s">
        <v>13</v>
      </c>
      <c r="DM9" s="44">
        <f t="shared" si="19"/>
        <v>13</v>
      </c>
      <c r="DN9" s="44">
        <f t="shared" si="20"/>
        <v>29</v>
      </c>
      <c r="DO9" s="44">
        <f t="shared" si="21"/>
        <v>5</v>
      </c>
      <c r="DP9" s="44">
        <f t="shared" si="22"/>
        <v>13</v>
      </c>
      <c r="DQ9" s="44">
        <f t="shared" si="23"/>
        <v>60</v>
      </c>
    </row>
    <row r="10" spans="1:121" s="30" customFormat="1" ht="12.75" customHeight="1" x14ac:dyDescent="0.35">
      <c r="A10" s="29">
        <v>54</v>
      </c>
      <c r="B10" s="30" t="s">
        <v>14</v>
      </c>
      <c r="C10" s="44">
        <v>0</v>
      </c>
      <c r="D10" s="44">
        <v>1</v>
      </c>
      <c r="E10" s="44">
        <v>0</v>
      </c>
      <c r="F10" s="44">
        <v>3</v>
      </c>
      <c r="G10" s="28">
        <f t="shared" ref="G10" si="24">SUM(C10:F10)</f>
        <v>4</v>
      </c>
      <c r="I10" s="30" t="s">
        <v>14</v>
      </c>
      <c r="J10" s="44">
        <v>0</v>
      </c>
      <c r="K10" s="44">
        <v>1</v>
      </c>
      <c r="L10" s="44">
        <v>0</v>
      </c>
      <c r="M10" s="44">
        <v>1</v>
      </c>
      <c r="N10" s="28">
        <f t="shared" ref="N10" si="25">SUM(J10:M10)</f>
        <v>2</v>
      </c>
      <c r="P10" s="30" t="s">
        <v>14</v>
      </c>
      <c r="Q10" s="44">
        <v>0</v>
      </c>
      <c r="R10" s="44">
        <v>0</v>
      </c>
      <c r="S10" s="44">
        <v>0</v>
      </c>
      <c r="T10" s="44">
        <v>0</v>
      </c>
      <c r="U10" s="28">
        <f t="shared" ref="U10" si="26">SUM(Q10:T10)</f>
        <v>0</v>
      </c>
      <c r="W10" s="30" t="s">
        <v>14</v>
      </c>
      <c r="X10" s="44">
        <v>0</v>
      </c>
      <c r="Y10" s="44">
        <v>0</v>
      </c>
      <c r="Z10" s="44">
        <v>0</v>
      </c>
      <c r="AA10" s="44">
        <v>0</v>
      </c>
      <c r="AB10" s="28">
        <f t="shared" ref="AB10" si="27">SUM(X10:AA10)</f>
        <v>0</v>
      </c>
      <c r="AD10" s="30" t="s">
        <v>14</v>
      </c>
      <c r="AE10" s="44">
        <v>0</v>
      </c>
      <c r="AF10" s="44">
        <v>0</v>
      </c>
      <c r="AG10" s="44">
        <v>0</v>
      </c>
      <c r="AH10" s="44">
        <v>0</v>
      </c>
      <c r="AI10" s="28">
        <f t="shared" ref="AI10" si="28">SUM(AE10:AH10)</f>
        <v>0</v>
      </c>
      <c r="AK10" s="30" t="s">
        <v>14</v>
      </c>
      <c r="AL10" s="44">
        <v>0</v>
      </c>
      <c r="AM10" s="44">
        <v>0</v>
      </c>
      <c r="AN10" s="44">
        <v>0</v>
      </c>
      <c r="AO10" s="44">
        <v>0</v>
      </c>
      <c r="AP10" s="28">
        <f t="shared" ref="AP10" si="29">SUM(AL10:AO10)</f>
        <v>0</v>
      </c>
      <c r="AR10" s="30" t="s">
        <v>14</v>
      </c>
      <c r="AS10" s="44">
        <v>0</v>
      </c>
      <c r="AT10" s="44">
        <v>1</v>
      </c>
      <c r="AU10" s="44">
        <v>0</v>
      </c>
      <c r="AV10" s="44">
        <v>0</v>
      </c>
      <c r="AW10" s="28">
        <f t="shared" ref="AW10" si="30">SUM(AS10:AV10)</f>
        <v>1</v>
      </c>
      <c r="AY10" s="30" t="s">
        <v>14</v>
      </c>
      <c r="AZ10" s="44">
        <v>14</v>
      </c>
      <c r="BA10" s="44">
        <v>3</v>
      </c>
      <c r="BB10" s="44">
        <v>0</v>
      </c>
      <c r="BC10" s="44">
        <v>4</v>
      </c>
      <c r="BD10" s="28">
        <f t="shared" ref="BD10" si="31">SUM(AZ10:BC10)</f>
        <v>21</v>
      </c>
      <c r="BF10" s="30" t="s">
        <v>14</v>
      </c>
      <c r="BG10" s="44">
        <v>0</v>
      </c>
      <c r="BH10" s="44">
        <v>1</v>
      </c>
      <c r="BI10" s="44">
        <v>0</v>
      </c>
      <c r="BJ10" s="44">
        <v>0</v>
      </c>
      <c r="BK10" s="28">
        <f t="shared" ref="BK10" si="32">SUM(BG10:BJ10)</f>
        <v>1</v>
      </c>
      <c r="BM10" s="30" t="s">
        <v>14</v>
      </c>
      <c r="BN10" s="44">
        <v>0</v>
      </c>
      <c r="BO10" s="44">
        <v>0</v>
      </c>
      <c r="BP10" s="44">
        <v>0</v>
      </c>
      <c r="BQ10" s="44"/>
      <c r="BR10" s="28">
        <f t="shared" ref="BR10" si="33">SUM(BN10:BQ10)</f>
        <v>0</v>
      </c>
      <c r="BT10" s="30" t="s">
        <v>14</v>
      </c>
      <c r="BU10" s="44">
        <v>5</v>
      </c>
      <c r="BV10" s="44">
        <v>11</v>
      </c>
      <c r="BW10" s="44">
        <v>0</v>
      </c>
      <c r="BX10" s="44">
        <v>32</v>
      </c>
      <c r="BY10" s="28">
        <f t="shared" ref="BY10" si="34">SUM(BU10:BX10)</f>
        <v>48</v>
      </c>
      <c r="CA10" s="30" t="s">
        <v>14</v>
      </c>
      <c r="CB10" s="44">
        <v>0</v>
      </c>
      <c r="CC10" s="44">
        <v>0</v>
      </c>
      <c r="CD10" s="44">
        <v>0</v>
      </c>
      <c r="CE10" s="44">
        <v>0</v>
      </c>
      <c r="CF10" s="28">
        <f t="shared" ref="CF10" si="35">SUM(CB10:CE10)</f>
        <v>0</v>
      </c>
      <c r="CI10" s="30" t="s">
        <v>14</v>
      </c>
      <c r="CJ10" s="44">
        <v>1</v>
      </c>
      <c r="CK10" s="44">
        <v>14</v>
      </c>
      <c r="CL10" s="44">
        <v>0</v>
      </c>
      <c r="CM10" s="44">
        <v>22</v>
      </c>
      <c r="CN10" s="28">
        <f t="shared" ref="CN10" si="36">SUM(CJ10:CM10)</f>
        <v>37</v>
      </c>
      <c r="CP10" s="30" t="s">
        <v>14</v>
      </c>
      <c r="CQ10" s="44"/>
      <c r="CR10" s="44">
        <v>0</v>
      </c>
      <c r="CS10" s="44"/>
      <c r="CT10" s="44"/>
      <c r="CU10" s="28">
        <f t="shared" si="16"/>
        <v>0</v>
      </c>
      <c r="CW10" s="30" t="s">
        <v>14</v>
      </c>
      <c r="CX10" s="44"/>
      <c r="CY10" s="44">
        <v>3</v>
      </c>
      <c r="CZ10" s="44"/>
      <c r="DA10" s="44"/>
      <c r="DB10" s="28">
        <f t="shared" si="17"/>
        <v>3</v>
      </c>
      <c r="DD10" s="30" t="s">
        <v>14</v>
      </c>
      <c r="DE10" s="44"/>
      <c r="DF10" s="44">
        <v>0</v>
      </c>
      <c r="DG10" s="44"/>
      <c r="DH10" s="44"/>
      <c r="DI10" s="28">
        <f t="shared" si="18"/>
        <v>0</v>
      </c>
      <c r="DL10" s="30" t="s">
        <v>14</v>
      </c>
      <c r="DM10" s="44">
        <f t="shared" si="19"/>
        <v>20</v>
      </c>
      <c r="DN10" s="44">
        <f t="shared" si="20"/>
        <v>35</v>
      </c>
      <c r="DO10" s="44">
        <f t="shared" si="21"/>
        <v>0</v>
      </c>
      <c r="DP10" s="44">
        <f t="shared" si="22"/>
        <v>62</v>
      </c>
      <c r="DQ10" s="44">
        <f t="shared" si="23"/>
        <v>117</v>
      </c>
    </row>
    <row r="11" spans="1:121" s="30" customFormat="1" ht="13.5" customHeight="1" x14ac:dyDescent="0.35">
      <c r="A11" s="29">
        <v>56</v>
      </c>
      <c r="B11" s="30" t="s">
        <v>15</v>
      </c>
      <c r="C11" s="44">
        <v>0</v>
      </c>
      <c r="D11" s="44">
        <v>0</v>
      </c>
      <c r="E11" s="44">
        <v>0</v>
      </c>
      <c r="F11" s="44">
        <v>0</v>
      </c>
      <c r="G11" s="28">
        <f t="shared" si="3"/>
        <v>0</v>
      </c>
      <c r="I11" s="30" t="s">
        <v>15</v>
      </c>
      <c r="J11" s="44">
        <v>0</v>
      </c>
      <c r="K11" s="44">
        <v>0</v>
      </c>
      <c r="L11" s="44">
        <v>0</v>
      </c>
      <c r="M11" s="44">
        <v>0</v>
      </c>
      <c r="N11" s="28">
        <f t="shared" si="4"/>
        <v>0</v>
      </c>
      <c r="P11" s="30" t="s">
        <v>15</v>
      </c>
      <c r="Q11" s="44">
        <v>0</v>
      </c>
      <c r="R11" s="44">
        <v>0</v>
      </c>
      <c r="S11" s="44">
        <v>0</v>
      </c>
      <c r="T11" s="44">
        <v>0</v>
      </c>
      <c r="U11" s="28">
        <f t="shared" si="5"/>
        <v>0</v>
      </c>
      <c r="W11" s="30" t="s">
        <v>15</v>
      </c>
      <c r="X11" s="44">
        <v>0</v>
      </c>
      <c r="Y11" s="44">
        <v>0</v>
      </c>
      <c r="Z11" s="44">
        <v>0</v>
      </c>
      <c r="AA11" s="44">
        <v>0</v>
      </c>
      <c r="AB11" s="28">
        <f t="shared" si="6"/>
        <v>0</v>
      </c>
      <c r="AD11" s="30" t="s">
        <v>15</v>
      </c>
      <c r="AE11" s="44">
        <v>0</v>
      </c>
      <c r="AF11" s="44">
        <v>0</v>
      </c>
      <c r="AG11" s="44">
        <v>0</v>
      </c>
      <c r="AH11" s="44">
        <v>0</v>
      </c>
      <c r="AI11" s="28">
        <f t="shared" si="7"/>
        <v>0</v>
      </c>
      <c r="AK11" s="30" t="s">
        <v>15</v>
      </c>
      <c r="AL11" s="44">
        <v>0</v>
      </c>
      <c r="AM11" s="44">
        <v>0</v>
      </c>
      <c r="AN11" s="44">
        <v>0</v>
      </c>
      <c r="AO11" s="44">
        <v>0</v>
      </c>
      <c r="AP11" s="28">
        <f t="shared" si="8"/>
        <v>0</v>
      </c>
      <c r="AR11" s="30" t="s">
        <v>15</v>
      </c>
      <c r="AS11" s="44">
        <v>0</v>
      </c>
      <c r="AT11" s="44">
        <v>0</v>
      </c>
      <c r="AU11" s="44">
        <v>0</v>
      </c>
      <c r="AV11" s="44">
        <v>0</v>
      </c>
      <c r="AW11" s="28">
        <f t="shared" si="9"/>
        <v>0</v>
      </c>
      <c r="AY11" s="30" t="s">
        <v>15</v>
      </c>
      <c r="AZ11" s="44">
        <v>22</v>
      </c>
      <c r="BA11" s="44">
        <v>1</v>
      </c>
      <c r="BB11" s="44">
        <v>0</v>
      </c>
      <c r="BC11" s="44">
        <v>2</v>
      </c>
      <c r="BD11" s="28">
        <f t="shared" si="10"/>
        <v>25</v>
      </c>
      <c r="BF11" s="30" t="s">
        <v>15</v>
      </c>
      <c r="BG11" s="44">
        <v>0</v>
      </c>
      <c r="BH11" s="44">
        <v>0</v>
      </c>
      <c r="BI11" s="44">
        <v>0</v>
      </c>
      <c r="BJ11" s="44">
        <v>2</v>
      </c>
      <c r="BK11" s="28">
        <f t="shared" si="11"/>
        <v>2</v>
      </c>
      <c r="BM11" s="30" t="s">
        <v>15</v>
      </c>
      <c r="BN11" s="44">
        <v>0</v>
      </c>
      <c r="BO11" s="44">
        <v>0</v>
      </c>
      <c r="BP11" s="44">
        <v>0</v>
      </c>
      <c r="BQ11" s="44"/>
      <c r="BR11" s="28">
        <f t="shared" si="12"/>
        <v>0</v>
      </c>
      <c r="BT11" s="30" t="s">
        <v>15</v>
      </c>
      <c r="BU11" s="44">
        <v>1</v>
      </c>
      <c r="BV11" s="44">
        <v>1</v>
      </c>
      <c r="BW11" s="44">
        <v>0</v>
      </c>
      <c r="BX11" s="44">
        <v>5</v>
      </c>
      <c r="BY11" s="28">
        <f t="shared" si="13"/>
        <v>7</v>
      </c>
      <c r="CA11" s="30" t="s">
        <v>15</v>
      </c>
      <c r="CB11" s="44">
        <v>0</v>
      </c>
      <c r="CC11" s="44">
        <v>0</v>
      </c>
      <c r="CD11" s="44">
        <v>0</v>
      </c>
      <c r="CE11" s="44">
        <v>0</v>
      </c>
      <c r="CF11" s="28">
        <f t="shared" si="14"/>
        <v>0</v>
      </c>
      <c r="CI11" s="30" t="s">
        <v>15</v>
      </c>
      <c r="CJ11" s="44">
        <v>1</v>
      </c>
      <c r="CK11" s="44">
        <v>1</v>
      </c>
      <c r="CL11" s="44">
        <v>0</v>
      </c>
      <c r="CM11" s="44">
        <v>1</v>
      </c>
      <c r="CN11" s="28">
        <f t="shared" si="15"/>
        <v>3</v>
      </c>
      <c r="CP11" s="30" t="s">
        <v>15</v>
      </c>
      <c r="CQ11" s="44"/>
      <c r="CR11" s="44">
        <v>2</v>
      </c>
      <c r="CS11" s="44"/>
      <c r="CT11" s="44"/>
      <c r="CU11" s="28">
        <f t="shared" si="16"/>
        <v>2</v>
      </c>
      <c r="CW11" s="30" t="s">
        <v>15</v>
      </c>
      <c r="CX11" s="44"/>
      <c r="CY11" s="44">
        <v>0</v>
      </c>
      <c r="CZ11" s="44"/>
      <c r="DA11" s="44"/>
      <c r="DB11" s="28">
        <f t="shared" si="17"/>
        <v>0</v>
      </c>
      <c r="DD11" s="30" t="s">
        <v>15</v>
      </c>
      <c r="DE11" s="44"/>
      <c r="DF11" s="44">
        <v>0</v>
      </c>
      <c r="DG11" s="44"/>
      <c r="DH11" s="44"/>
      <c r="DI11" s="28">
        <f t="shared" si="18"/>
        <v>0</v>
      </c>
      <c r="DL11" s="30" t="s">
        <v>15</v>
      </c>
      <c r="DM11" s="44">
        <f t="shared" si="19"/>
        <v>24</v>
      </c>
      <c r="DN11" s="44">
        <f t="shared" si="20"/>
        <v>5</v>
      </c>
      <c r="DO11" s="44">
        <f t="shared" si="21"/>
        <v>0</v>
      </c>
      <c r="DP11" s="44">
        <f t="shared" si="22"/>
        <v>10</v>
      </c>
      <c r="DQ11" s="44">
        <f t="shared" si="23"/>
        <v>39</v>
      </c>
    </row>
    <row r="12" spans="1:121" s="30" customFormat="1" ht="13.5" customHeight="1" x14ac:dyDescent="0.35">
      <c r="A12" s="29">
        <v>57</v>
      </c>
      <c r="B12" s="30" t="s">
        <v>16</v>
      </c>
      <c r="C12" s="44">
        <v>0</v>
      </c>
      <c r="D12" s="44">
        <v>0</v>
      </c>
      <c r="E12" s="44">
        <v>0</v>
      </c>
      <c r="F12" s="44">
        <v>1</v>
      </c>
      <c r="G12" s="28">
        <f t="shared" si="3"/>
        <v>1</v>
      </c>
      <c r="I12" s="30" t="s">
        <v>16</v>
      </c>
      <c r="J12" s="44">
        <v>1</v>
      </c>
      <c r="K12" s="44">
        <v>0</v>
      </c>
      <c r="L12" s="44">
        <v>0</v>
      </c>
      <c r="M12" s="44">
        <v>0</v>
      </c>
      <c r="N12" s="28">
        <f t="shared" si="4"/>
        <v>1</v>
      </c>
      <c r="P12" s="30" t="s">
        <v>16</v>
      </c>
      <c r="Q12" s="44">
        <v>0</v>
      </c>
      <c r="R12" s="44">
        <v>0</v>
      </c>
      <c r="S12" s="44">
        <v>0</v>
      </c>
      <c r="T12" s="44">
        <v>0</v>
      </c>
      <c r="U12" s="28">
        <f t="shared" si="5"/>
        <v>0</v>
      </c>
      <c r="W12" s="30" t="s">
        <v>16</v>
      </c>
      <c r="X12" s="44">
        <v>0</v>
      </c>
      <c r="Y12" s="44">
        <v>0</v>
      </c>
      <c r="Z12" s="44">
        <v>0</v>
      </c>
      <c r="AA12" s="44">
        <v>0</v>
      </c>
      <c r="AB12" s="28">
        <f t="shared" si="6"/>
        <v>0</v>
      </c>
      <c r="AD12" s="30" t="s">
        <v>16</v>
      </c>
      <c r="AE12" s="44">
        <v>0</v>
      </c>
      <c r="AF12" s="44">
        <v>0</v>
      </c>
      <c r="AG12" s="44">
        <v>0</v>
      </c>
      <c r="AH12" s="44">
        <v>1</v>
      </c>
      <c r="AI12" s="28">
        <f t="shared" si="7"/>
        <v>1</v>
      </c>
      <c r="AK12" s="30" t="s">
        <v>16</v>
      </c>
      <c r="AL12" s="44">
        <v>0</v>
      </c>
      <c r="AM12" s="44">
        <v>0</v>
      </c>
      <c r="AN12" s="44">
        <v>0</v>
      </c>
      <c r="AO12" s="44">
        <v>0</v>
      </c>
      <c r="AP12" s="28">
        <f t="shared" si="8"/>
        <v>0</v>
      </c>
      <c r="AR12" s="30" t="s">
        <v>16</v>
      </c>
      <c r="AS12" s="44">
        <v>0</v>
      </c>
      <c r="AT12" s="44">
        <v>0</v>
      </c>
      <c r="AU12" s="44">
        <v>0</v>
      </c>
      <c r="AV12" s="44">
        <v>0</v>
      </c>
      <c r="AW12" s="28">
        <f t="shared" si="9"/>
        <v>0</v>
      </c>
      <c r="AY12" s="30" t="s">
        <v>16</v>
      </c>
      <c r="AZ12" s="44">
        <v>5</v>
      </c>
      <c r="BA12" s="44">
        <v>17</v>
      </c>
      <c r="BB12" s="44">
        <v>1</v>
      </c>
      <c r="BC12" s="44">
        <v>0</v>
      </c>
      <c r="BD12" s="28">
        <f t="shared" si="10"/>
        <v>23</v>
      </c>
      <c r="BF12" s="30" t="s">
        <v>16</v>
      </c>
      <c r="BG12" s="44">
        <v>0</v>
      </c>
      <c r="BH12" s="44">
        <v>0</v>
      </c>
      <c r="BI12" s="44">
        <v>0</v>
      </c>
      <c r="BJ12" s="44">
        <v>0</v>
      </c>
      <c r="BK12" s="28">
        <f t="shared" si="11"/>
        <v>0</v>
      </c>
      <c r="BM12" s="30" t="s">
        <v>16</v>
      </c>
      <c r="BN12" s="44">
        <v>0</v>
      </c>
      <c r="BO12" s="44">
        <v>0</v>
      </c>
      <c r="BP12" s="44">
        <v>0</v>
      </c>
      <c r="BQ12" s="44"/>
      <c r="BR12" s="28">
        <f t="shared" si="12"/>
        <v>0</v>
      </c>
      <c r="BT12" s="30" t="s">
        <v>16</v>
      </c>
      <c r="BU12" s="44">
        <v>0</v>
      </c>
      <c r="BV12" s="44">
        <v>0</v>
      </c>
      <c r="BW12" s="44">
        <v>0</v>
      </c>
      <c r="BX12" s="44">
        <v>0</v>
      </c>
      <c r="BY12" s="28">
        <f t="shared" si="13"/>
        <v>0</v>
      </c>
      <c r="CA12" s="30" t="s">
        <v>16</v>
      </c>
      <c r="CB12" s="44">
        <v>0</v>
      </c>
      <c r="CC12" s="44">
        <v>0</v>
      </c>
      <c r="CD12" s="44">
        <v>0</v>
      </c>
      <c r="CE12" s="44">
        <v>0</v>
      </c>
      <c r="CF12" s="28">
        <f t="shared" si="14"/>
        <v>0</v>
      </c>
      <c r="CI12" s="30" t="s">
        <v>16</v>
      </c>
      <c r="CJ12" s="44">
        <v>0</v>
      </c>
      <c r="CK12" s="44">
        <v>22</v>
      </c>
      <c r="CL12" s="44">
        <v>0</v>
      </c>
      <c r="CM12" s="44">
        <v>10</v>
      </c>
      <c r="CN12" s="28">
        <f t="shared" si="15"/>
        <v>32</v>
      </c>
      <c r="CP12" s="30" t="s">
        <v>16</v>
      </c>
      <c r="CQ12" s="44"/>
      <c r="CR12" s="44">
        <v>0</v>
      </c>
      <c r="CS12" s="44"/>
      <c r="CT12" s="44"/>
      <c r="CU12" s="28">
        <f t="shared" si="16"/>
        <v>0</v>
      </c>
      <c r="CW12" s="30" t="s">
        <v>16</v>
      </c>
      <c r="CX12" s="44"/>
      <c r="CY12" s="44">
        <v>0</v>
      </c>
      <c r="CZ12" s="44"/>
      <c r="DA12" s="44"/>
      <c r="DB12" s="28">
        <f t="shared" si="17"/>
        <v>0</v>
      </c>
      <c r="DD12" s="30" t="s">
        <v>16</v>
      </c>
      <c r="DE12" s="44"/>
      <c r="DF12" s="44">
        <v>0</v>
      </c>
      <c r="DG12" s="44"/>
      <c r="DH12" s="44"/>
      <c r="DI12" s="28">
        <f t="shared" si="18"/>
        <v>0</v>
      </c>
      <c r="DL12" s="30" t="s">
        <v>16</v>
      </c>
      <c r="DM12" s="44">
        <f t="shared" si="19"/>
        <v>6</v>
      </c>
      <c r="DN12" s="44">
        <f t="shared" si="20"/>
        <v>39</v>
      </c>
      <c r="DO12" s="44">
        <f t="shared" si="21"/>
        <v>1</v>
      </c>
      <c r="DP12" s="44">
        <f t="shared" si="22"/>
        <v>12</v>
      </c>
      <c r="DQ12" s="44">
        <f t="shared" si="23"/>
        <v>58</v>
      </c>
    </row>
    <row r="13" spans="1:121" s="30" customFormat="1" ht="12.75" customHeight="1" x14ac:dyDescent="0.35">
      <c r="A13" s="29">
        <v>59</v>
      </c>
      <c r="B13" s="30" t="s">
        <v>17</v>
      </c>
      <c r="C13" s="44">
        <v>1</v>
      </c>
      <c r="D13" s="44">
        <v>3</v>
      </c>
      <c r="E13" s="44">
        <v>0</v>
      </c>
      <c r="F13" s="44">
        <v>1</v>
      </c>
      <c r="G13" s="28">
        <f t="shared" si="3"/>
        <v>5</v>
      </c>
      <c r="I13" s="30" t="s">
        <v>17</v>
      </c>
      <c r="J13" s="44">
        <v>0</v>
      </c>
      <c r="K13" s="44">
        <v>0</v>
      </c>
      <c r="L13" s="44">
        <v>0</v>
      </c>
      <c r="M13" s="44">
        <v>0</v>
      </c>
      <c r="N13" s="28">
        <f t="shared" si="4"/>
        <v>0</v>
      </c>
      <c r="P13" s="30" t="s">
        <v>17</v>
      </c>
      <c r="Q13" s="44">
        <v>0</v>
      </c>
      <c r="R13" s="44">
        <v>0</v>
      </c>
      <c r="S13" s="44">
        <v>0</v>
      </c>
      <c r="T13" s="44">
        <v>0</v>
      </c>
      <c r="U13" s="28">
        <f t="shared" si="5"/>
        <v>0</v>
      </c>
      <c r="W13" s="30" t="s">
        <v>17</v>
      </c>
      <c r="X13" s="44">
        <v>0</v>
      </c>
      <c r="Y13" s="44">
        <v>0</v>
      </c>
      <c r="Z13" s="44">
        <v>0</v>
      </c>
      <c r="AA13" s="44">
        <v>0</v>
      </c>
      <c r="AB13" s="28">
        <f t="shared" si="6"/>
        <v>0</v>
      </c>
      <c r="AD13" s="30" t="s">
        <v>17</v>
      </c>
      <c r="AE13" s="44">
        <v>0</v>
      </c>
      <c r="AF13" s="44">
        <v>0</v>
      </c>
      <c r="AG13" s="44">
        <v>0</v>
      </c>
      <c r="AH13" s="44">
        <v>0</v>
      </c>
      <c r="AI13" s="28">
        <f t="shared" si="7"/>
        <v>0</v>
      </c>
      <c r="AK13" s="30" t="s">
        <v>17</v>
      </c>
      <c r="AL13" s="44">
        <v>0</v>
      </c>
      <c r="AM13" s="44">
        <v>0</v>
      </c>
      <c r="AN13" s="44">
        <v>0</v>
      </c>
      <c r="AO13" s="44">
        <v>1</v>
      </c>
      <c r="AP13" s="28">
        <f t="shared" si="8"/>
        <v>1</v>
      </c>
      <c r="AR13" s="30" t="s">
        <v>17</v>
      </c>
      <c r="AS13" s="44">
        <v>1</v>
      </c>
      <c r="AT13" s="44">
        <v>3</v>
      </c>
      <c r="AU13" s="44">
        <v>0</v>
      </c>
      <c r="AV13" s="44">
        <v>0</v>
      </c>
      <c r="AW13" s="28">
        <f t="shared" si="9"/>
        <v>4</v>
      </c>
      <c r="AY13" s="30" t="s">
        <v>17</v>
      </c>
      <c r="AZ13" s="44">
        <v>7</v>
      </c>
      <c r="BA13" s="44">
        <v>3</v>
      </c>
      <c r="BB13" s="44">
        <v>0</v>
      </c>
      <c r="BC13" s="44">
        <v>0</v>
      </c>
      <c r="BD13" s="28">
        <f t="shared" si="10"/>
        <v>10</v>
      </c>
      <c r="BF13" s="30" t="s">
        <v>17</v>
      </c>
      <c r="BG13" s="44">
        <v>0</v>
      </c>
      <c r="BH13" s="44">
        <v>0</v>
      </c>
      <c r="BI13" s="44">
        <v>0</v>
      </c>
      <c r="BJ13" s="44">
        <v>0</v>
      </c>
      <c r="BK13" s="28">
        <f t="shared" si="11"/>
        <v>0</v>
      </c>
      <c r="BM13" s="30" t="s">
        <v>17</v>
      </c>
      <c r="BN13" s="44">
        <v>0</v>
      </c>
      <c r="BO13" s="44">
        <v>0</v>
      </c>
      <c r="BP13" s="44">
        <v>0</v>
      </c>
      <c r="BQ13" s="44"/>
      <c r="BR13" s="28">
        <f t="shared" si="12"/>
        <v>0</v>
      </c>
      <c r="BT13" s="30" t="s">
        <v>17</v>
      </c>
      <c r="BU13" s="44">
        <v>0</v>
      </c>
      <c r="BV13" s="44">
        <v>0</v>
      </c>
      <c r="BW13" s="44">
        <v>0</v>
      </c>
      <c r="BX13" s="44">
        <v>0</v>
      </c>
      <c r="BY13" s="28">
        <f t="shared" si="13"/>
        <v>0</v>
      </c>
      <c r="CA13" s="30" t="s">
        <v>17</v>
      </c>
      <c r="CB13" s="44">
        <v>0</v>
      </c>
      <c r="CC13" s="44">
        <v>2</v>
      </c>
      <c r="CD13" s="44">
        <v>0</v>
      </c>
      <c r="CE13" s="44">
        <v>0</v>
      </c>
      <c r="CF13" s="28">
        <f t="shared" si="14"/>
        <v>2</v>
      </c>
      <c r="CI13" s="30" t="s">
        <v>17</v>
      </c>
      <c r="CJ13" s="44">
        <v>6</v>
      </c>
      <c r="CK13" s="44">
        <v>28</v>
      </c>
      <c r="CL13" s="44">
        <v>0</v>
      </c>
      <c r="CM13" s="44">
        <v>5</v>
      </c>
      <c r="CN13" s="28">
        <f t="shared" si="15"/>
        <v>39</v>
      </c>
      <c r="CP13" s="30" t="s">
        <v>17</v>
      </c>
      <c r="CQ13" s="44"/>
      <c r="CR13" s="44">
        <v>0</v>
      </c>
      <c r="CS13" s="44"/>
      <c r="CT13" s="44"/>
      <c r="CU13" s="28">
        <f t="shared" si="16"/>
        <v>0</v>
      </c>
      <c r="CW13" s="30" t="s">
        <v>17</v>
      </c>
      <c r="CX13" s="44"/>
      <c r="CY13" s="44">
        <v>0</v>
      </c>
      <c r="CZ13" s="44"/>
      <c r="DA13" s="44"/>
      <c r="DB13" s="28">
        <f t="shared" si="17"/>
        <v>0</v>
      </c>
      <c r="DD13" s="30" t="s">
        <v>17</v>
      </c>
      <c r="DE13" s="44"/>
      <c r="DF13" s="44">
        <v>0</v>
      </c>
      <c r="DG13" s="44"/>
      <c r="DH13" s="44"/>
      <c r="DI13" s="28">
        <f t="shared" si="18"/>
        <v>0</v>
      </c>
      <c r="DL13" s="30" t="s">
        <v>17</v>
      </c>
      <c r="DM13" s="44">
        <f t="shared" si="19"/>
        <v>15</v>
      </c>
      <c r="DN13" s="44">
        <f t="shared" si="20"/>
        <v>39</v>
      </c>
      <c r="DO13" s="44">
        <f t="shared" si="21"/>
        <v>0</v>
      </c>
      <c r="DP13" s="44">
        <f t="shared" si="22"/>
        <v>7</v>
      </c>
      <c r="DQ13" s="44">
        <f t="shared" si="23"/>
        <v>61</v>
      </c>
    </row>
    <row r="14" spans="1:121" s="30" customFormat="1" ht="12.75" customHeight="1" x14ac:dyDescent="0.35">
      <c r="A14" s="29">
        <v>60</v>
      </c>
      <c r="B14" s="30" t="s">
        <v>18</v>
      </c>
      <c r="C14" s="44">
        <v>0</v>
      </c>
      <c r="D14" s="44">
        <v>3</v>
      </c>
      <c r="E14" s="44">
        <v>0</v>
      </c>
      <c r="F14" s="44">
        <v>1</v>
      </c>
      <c r="G14" s="28">
        <f t="shared" si="3"/>
        <v>4</v>
      </c>
      <c r="I14" s="30" t="s">
        <v>18</v>
      </c>
      <c r="J14" s="44">
        <v>0</v>
      </c>
      <c r="K14" s="44">
        <v>2</v>
      </c>
      <c r="L14" s="44">
        <v>0</v>
      </c>
      <c r="M14" s="44">
        <v>1</v>
      </c>
      <c r="N14" s="28">
        <f t="shared" si="4"/>
        <v>3</v>
      </c>
      <c r="P14" s="30" t="s">
        <v>18</v>
      </c>
      <c r="Q14" s="44">
        <v>0</v>
      </c>
      <c r="R14" s="44">
        <v>0</v>
      </c>
      <c r="S14" s="44">
        <v>0</v>
      </c>
      <c r="T14" s="44">
        <v>0</v>
      </c>
      <c r="U14" s="28">
        <f t="shared" si="5"/>
        <v>0</v>
      </c>
      <c r="W14" s="30" t="s">
        <v>18</v>
      </c>
      <c r="X14" s="44">
        <v>0</v>
      </c>
      <c r="Y14" s="44">
        <v>0</v>
      </c>
      <c r="Z14" s="44">
        <v>0</v>
      </c>
      <c r="AA14" s="44">
        <v>0</v>
      </c>
      <c r="AB14" s="28">
        <f t="shared" si="6"/>
        <v>0</v>
      </c>
      <c r="AD14" s="30" t="s">
        <v>18</v>
      </c>
      <c r="AE14" s="44">
        <v>0</v>
      </c>
      <c r="AF14" s="44">
        <v>0</v>
      </c>
      <c r="AG14" s="44">
        <v>0</v>
      </c>
      <c r="AH14" s="44">
        <v>7</v>
      </c>
      <c r="AI14" s="28">
        <f t="shared" si="7"/>
        <v>7</v>
      </c>
      <c r="AK14" s="30" t="s">
        <v>18</v>
      </c>
      <c r="AL14" s="44">
        <v>0</v>
      </c>
      <c r="AM14" s="44">
        <v>0</v>
      </c>
      <c r="AN14" s="44">
        <v>0</v>
      </c>
      <c r="AO14" s="44">
        <v>0</v>
      </c>
      <c r="AP14" s="28">
        <f t="shared" si="8"/>
        <v>0</v>
      </c>
      <c r="AR14" s="30" t="s">
        <v>18</v>
      </c>
      <c r="AS14" s="44">
        <v>0</v>
      </c>
      <c r="AT14" s="44">
        <v>0</v>
      </c>
      <c r="AU14" s="44">
        <v>0</v>
      </c>
      <c r="AV14" s="44">
        <v>0</v>
      </c>
      <c r="AW14" s="28">
        <f t="shared" si="9"/>
        <v>0</v>
      </c>
      <c r="AY14" s="30" t="s">
        <v>18</v>
      </c>
      <c r="AZ14" s="44">
        <v>16</v>
      </c>
      <c r="BA14" s="44">
        <v>8</v>
      </c>
      <c r="BB14" s="44">
        <v>0</v>
      </c>
      <c r="BC14" s="44">
        <v>4</v>
      </c>
      <c r="BD14" s="28">
        <f t="shared" si="10"/>
        <v>28</v>
      </c>
      <c r="BF14" s="30" t="s">
        <v>18</v>
      </c>
      <c r="BG14" s="44">
        <v>0</v>
      </c>
      <c r="BH14" s="44">
        <v>0</v>
      </c>
      <c r="BI14" s="44">
        <v>0</v>
      </c>
      <c r="BJ14" s="44">
        <v>0</v>
      </c>
      <c r="BK14" s="28">
        <f t="shared" si="11"/>
        <v>0</v>
      </c>
      <c r="BM14" s="30" t="s">
        <v>18</v>
      </c>
      <c r="BN14" s="44">
        <v>0</v>
      </c>
      <c r="BO14" s="44">
        <v>0</v>
      </c>
      <c r="BP14" s="44">
        <v>0</v>
      </c>
      <c r="BQ14" s="44"/>
      <c r="BR14" s="28">
        <f t="shared" si="12"/>
        <v>0</v>
      </c>
      <c r="BT14" s="30" t="s">
        <v>18</v>
      </c>
      <c r="BU14" s="44">
        <v>6</v>
      </c>
      <c r="BV14" s="44">
        <v>33</v>
      </c>
      <c r="BW14" s="44">
        <v>1</v>
      </c>
      <c r="BX14" s="44">
        <v>10</v>
      </c>
      <c r="BY14" s="28">
        <f t="shared" si="13"/>
        <v>50</v>
      </c>
      <c r="CA14" s="30" t="s">
        <v>18</v>
      </c>
      <c r="CB14" s="44">
        <v>0</v>
      </c>
      <c r="CC14" s="44">
        <v>0</v>
      </c>
      <c r="CD14" s="44">
        <v>0</v>
      </c>
      <c r="CE14" s="44">
        <v>0</v>
      </c>
      <c r="CF14" s="28">
        <f t="shared" si="14"/>
        <v>0</v>
      </c>
      <c r="CI14" s="30" t="s">
        <v>18</v>
      </c>
      <c r="CJ14" s="44">
        <v>0</v>
      </c>
      <c r="CK14" s="44">
        <v>6</v>
      </c>
      <c r="CL14" s="44">
        <v>0</v>
      </c>
      <c r="CM14" s="44">
        <v>1</v>
      </c>
      <c r="CN14" s="28">
        <f t="shared" si="15"/>
        <v>7</v>
      </c>
      <c r="CP14" s="30" t="s">
        <v>18</v>
      </c>
      <c r="CQ14" s="44"/>
      <c r="CR14" s="44">
        <v>0</v>
      </c>
      <c r="CS14" s="44"/>
      <c r="CT14" s="44"/>
      <c r="CU14" s="28">
        <f t="shared" si="16"/>
        <v>0</v>
      </c>
      <c r="CW14" s="30" t="s">
        <v>18</v>
      </c>
      <c r="CX14" s="44"/>
      <c r="CY14" s="44">
        <v>0</v>
      </c>
      <c r="CZ14" s="44"/>
      <c r="DA14" s="44"/>
      <c r="DB14" s="28">
        <f t="shared" si="17"/>
        <v>0</v>
      </c>
      <c r="DD14" s="30" t="s">
        <v>18</v>
      </c>
      <c r="DE14" s="44"/>
      <c r="DF14" s="44">
        <v>0</v>
      </c>
      <c r="DG14" s="44"/>
      <c r="DH14" s="44"/>
      <c r="DI14" s="28">
        <f t="shared" si="18"/>
        <v>0</v>
      </c>
      <c r="DL14" s="30" t="s">
        <v>18</v>
      </c>
      <c r="DM14" s="44">
        <f t="shared" si="19"/>
        <v>22</v>
      </c>
      <c r="DN14" s="44">
        <f t="shared" si="20"/>
        <v>52</v>
      </c>
      <c r="DO14" s="44">
        <f t="shared" si="21"/>
        <v>1</v>
      </c>
      <c r="DP14" s="44">
        <f t="shared" si="22"/>
        <v>24</v>
      </c>
      <c r="DQ14" s="44">
        <f t="shared" si="23"/>
        <v>99</v>
      </c>
    </row>
    <row r="15" spans="1:121" s="30" customFormat="1" ht="12.75" customHeight="1" x14ac:dyDescent="0.35">
      <c r="A15" s="29">
        <v>61</v>
      </c>
      <c r="B15" s="31" t="s">
        <v>57</v>
      </c>
      <c r="C15" s="44">
        <v>0</v>
      </c>
      <c r="D15" s="44">
        <v>0</v>
      </c>
      <c r="E15" s="44">
        <v>0</v>
      </c>
      <c r="F15" s="44">
        <v>0</v>
      </c>
      <c r="G15" s="28">
        <f t="shared" si="3"/>
        <v>0</v>
      </c>
      <c r="I15" s="31" t="s">
        <v>57</v>
      </c>
      <c r="J15" s="44">
        <v>5</v>
      </c>
      <c r="K15" s="44">
        <v>5</v>
      </c>
      <c r="L15" s="44">
        <v>0</v>
      </c>
      <c r="M15" s="44">
        <v>0</v>
      </c>
      <c r="N15" s="28">
        <f t="shared" si="4"/>
        <v>10</v>
      </c>
      <c r="P15" s="31" t="s">
        <v>57</v>
      </c>
      <c r="Q15" s="44">
        <v>0</v>
      </c>
      <c r="R15" s="44">
        <v>0</v>
      </c>
      <c r="S15" s="44">
        <v>0</v>
      </c>
      <c r="T15" s="44">
        <v>0</v>
      </c>
      <c r="U15" s="28">
        <f t="shared" si="5"/>
        <v>0</v>
      </c>
      <c r="W15" s="31" t="s">
        <v>57</v>
      </c>
      <c r="X15" s="44">
        <v>0</v>
      </c>
      <c r="Y15" s="44">
        <v>0</v>
      </c>
      <c r="Z15" s="44">
        <v>0</v>
      </c>
      <c r="AA15" s="44">
        <v>0</v>
      </c>
      <c r="AB15" s="28">
        <f t="shared" si="6"/>
        <v>0</v>
      </c>
      <c r="AD15" s="31" t="s">
        <v>57</v>
      </c>
      <c r="AE15" s="44">
        <v>0</v>
      </c>
      <c r="AF15" s="44">
        <v>0</v>
      </c>
      <c r="AG15" s="44">
        <v>0</v>
      </c>
      <c r="AH15" s="44">
        <v>0</v>
      </c>
      <c r="AI15" s="28">
        <f t="shared" si="7"/>
        <v>0</v>
      </c>
      <c r="AK15" s="31" t="s">
        <v>57</v>
      </c>
      <c r="AL15" s="44">
        <v>3</v>
      </c>
      <c r="AM15" s="44">
        <v>0</v>
      </c>
      <c r="AN15" s="44">
        <v>0</v>
      </c>
      <c r="AO15" s="44">
        <v>4</v>
      </c>
      <c r="AP15" s="28">
        <f t="shared" si="8"/>
        <v>7</v>
      </c>
      <c r="AR15" s="31" t="s">
        <v>57</v>
      </c>
      <c r="AS15" s="44">
        <v>0</v>
      </c>
      <c r="AT15" s="44">
        <v>0</v>
      </c>
      <c r="AU15" s="44">
        <v>0</v>
      </c>
      <c r="AV15" s="44">
        <v>0</v>
      </c>
      <c r="AW15" s="28">
        <f t="shared" si="9"/>
        <v>0</v>
      </c>
      <c r="AY15" s="31" t="s">
        <v>57</v>
      </c>
      <c r="AZ15" s="44">
        <v>15</v>
      </c>
      <c r="BA15" s="44">
        <v>14</v>
      </c>
      <c r="BB15" s="44">
        <v>0</v>
      </c>
      <c r="BC15" s="44">
        <v>6</v>
      </c>
      <c r="BD15" s="28">
        <f t="shared" si="10"/>
        <v>35</v>
      </c>
      <c r="BF15" s="31" t="s">
        <v>57</v>
      </c>
      <c r="BG15" s="44">
        <v>2</v>
      </c>
      <c r="BH15" s="44">
        <v>0</v>
      </c>
      <c r="BI15" s="44">
        <v>0</v>
      </c>
      <c r="BJ15" s="44">
        <v>0</v>
      </c>
      <c r="BK15" s="28">
        <f t="shared" si="11"/>
        <v>2</v>
      </c>
      <c r="BM15" s="31" t="s">
        <v>57</v>
      </c>
      <c r="BN15" s="44">
        <v>0</v>
      </c>
      <c r="BO15" s="44">
        <v>1</v>
      </c>
      <c r="BP15" s="44">
        <v>0</v>
      </c>
      <c r="BQ15" s="44"/>
      <c r="BR15" s="28">
        <f t="shared" si="12"/>
        <v>1</v>
      </c>
      <c r="BT15" s="31" t="s">
        <v>57</v>
      </c>
      <c r="BU15" s="44">
        <v>1</v>
      </c>
      <c r="BV15" s="44">
        <v>0</v>
      </c>
      <c r="BW15" s="44">
        <v>1</v>
      </c>
      <c r="BX15" s="44">
        <v>12</v>
      </c>
      <c r="BY15" s="28">
        <f t="shared" si="13"/>
        <v>14</v>
      </c>
      <c r="CA15" s="31" t="s">
        <v>57</v>
      </c>
      <c r="CB15" s="44">
        <v>0</v>
      </c>
      <c r="CC15" s="44">
        <v>1</v>
      </c>
      <c r="CD15" s="44">
        <v>0</v>
      </c>
      <c r="CE15" s="44">
        <v>1</v>
      </c>
      <c r="CF15" s="28">
        <f t="shared" si="14"/>
        <v>2</v>
      </c>
      <c r="CI15" s="31" t="s">
        <v>57</v>
      </c>
      <c r="CJ15" s="44">
        <v>6</v>
      </c>
      <c r="CK15" s="44">
        <v>78</v>
      </c>
      <c r="CL15" s="44">
        <v>1</v>
      </c>
      <c r="CM15" s="44">
        <v>13</v>
      </c>
      <c r="CN15" s="28">
        <f t="shared" si="15"/>
        <v>98</v>
      </c>
      <c r="CP15" s="31" t="s">
        <v>57</v>
      </c>
      <c r="CQ15" s="44"/>
      <c r="CR15" s="44">
        <v>12</v>
      </c>
      <c r="CS15" s="44"/>
      <c r="CT15" s="44"/>
      <c r="CU15" s="28">
        <f t="shared" si="16"/>
        <v>12</v>
      </c>
      <c r="CW15" s="31" t="s">
        <v>57</v>
      </c>
      <c r="CX15" s="44"/>
      <c r="CY15" s="44">
        <v>20</v>
      </c>
      <c r="CZ15" s="44"/>
      <c r="DA15" s="44"/>
      <c r="DB15" s="28">
        <f t="shared" si="17"/>
        <v>20</v>
      </c>
      <c r="DD15" s="31" t="s">
        <v>57</v>
      </c>
      <c r="DE15" s="44"/>
      <c r="DF15" s="44">
        <v>0</v>
      </c>
      <c r="DG15" s="44"/>
      <c r="DH15" s="44"/>
      <c r="DI15" s="28">
        <f t="shared" si="18"/>
        <v>0</v>
      </c>
      <c r="DL15" s="31" t="s">
        <v>57</v>
      </c>
      <c r="DM15" s="44">
        <f t="shared" si="19"/>
        <v>32</v>
      </c>
      <c r="DN15" s="44">
        <f t="shared" si="20"/>
        <v>131</v>
      </c>
      <c r="DO15" s="44">
        <f t="shared" si="21"/>
        <v>2</v>
      </c>
      <c r="DP15" s="44">
        <f t="shared" si="22"/>
        <v>36</v>
      </c>
      <c r="DQ15" s="44">
        <f t="shared" si="23"/>
        <v>201</v>
      </c>
    </row>
    <row r="16" spans="1:121" s="30" customFormat="1" ht="12.75" customHeight="1" x14ac:dyDescent="0.35">
      <c r="A16" s="29">
        <v>62</v>
      </c>
      <c r="B16" s="30" t="s">
        <v>19</v>
      </c>
      <c r="C16" s="44">
        <v>0</v>
      </c>
      <c r="D16" s="44">
        <v>0</v>
      </c>
      <c r="E16" s="44">
        <v>0</v>
      </c>
      <c r="F16" s="44">
        <v>0</v>
      </c>
      <c r="G16" s="28">
        <f t="shared" si="3"/>
        <v>0</v>
      </c>
      <c r="I16" s="30" t="s">
        <v>19</v>
      </c>
      <c r="J16" s="44">
        <v>1</v>
      </c>
      <c r="K16" s="44">
        <v>4</v>
      </c>
      <c r="L16" s="44">
        <v>0</v>
      </c>
      <c r="M16" s="44">
        <v>1</v>
      </c>
      <c r="N16" s="28">
        <f t="shared" si="4"/>
        <v>6</v>
      </c>
      <c r="P16" s="30" t="s">
        <v>19</v>
      </c>
      <c r="Q16" s="44">
        <v>0</v>
      </c>
      <c r="R16" s="44">
        <v>0</v>
      </c>
      <c r="S16" s="44">
        <v>0</v>
      </c>
      <c r="T16" s="44">
        <v>1</v>
      </c>
      <c r="U16" s="28">
        <f t="shared" si="5"/>
        <v>1</v>
      </c>
      <c r="W16" s="30" t="s">
        <v>19</v>
      </c>
      <c r="X16" s="44">
        <v>0</v>
      </c>
      <c r="Y16" s="44">
        <v>0</v>
      </c>
      <c r="Z16" s="44">
        <v>0</v>
      </c>
      <c r="AA16" s="44">
        <v>0</v>
      </c>
      <c r="AB16" s="28">
        <f t="shared" si="6"/>
        <v>0</v>
      </c>
      <c r="AD16" s="30" t="s">
        <v>19</v>
      </c>
      <c r="AE16" s="44">
        <v>0</v>
      </c>
      <c r="AF16" s="44">
        <v>0</v>
      </c>
      <c r="AG16" s="44">
        <v>0</v>
      </c>
      <c r="AH16" s="44">
        <v>0</v>
      </c>
      <c r="AI16" s="28">
        <f t="shared" si="7"/>
        <v>0</v>
      </c>
      <c r="AK16" s="30" t="s">
        <v>19</v>
      </c>
      <c r="AL16" s="44">
        <v>0</v>
      </c>
      <c r="AM16" s="44">
        <v>0</v>
      </c>
      <c r="AN16" s="44">
        <v>0</v>
      </c>
      <c r="AO16" s="44">
        <v>16</v>
      </c>
      <c r="AP16" s="28">
        <f t="shared" si="8"/>
        <v>16</v>
      </c>
      <c r="AR16" s="30" t="s">
        <v>19</v>
      </c>
      <c r="AS16" s="44">
        <v>0</v>
      </c>
      <c r="AT16" s="44">
        <v>0</v>
      </c>
      <c r="AU16" s="44">
        <v>0</v>
      </c>
      <c r="AV16" s="44">
        <v>0</v>
      </c>
      <c r="AW16" s="28">
        <f t="shared" si="9"/>
        <v>0</v>
      </c>
      <c r="AY16" s="30" t="s">
        <v>19</v>
      </c>
      <c r="AZ16" s="44">
        <v>22</v>
      </c>
      <c r="BA16" s="44">
        <v>9</v>
      </c>
      <c r="BB16" s="44">
        <v>0</v>
      </c>
      <c r="BC16" s="44">
        <v>3</v>
      </c>
      <c r="BD16" s="28">
        <f t="shared" si="10"/>
        <v>34</v>
      </c>
      <c r="BF16" s="30" t="s">
        <v>19</v>
      </c>
      <c r="BG16" s="44">
        <v>1</v>
      </c>
      <c r="BH16" s="44">
        <v>0</v>
      </c>
      <c r="BI16" s="44">
        <v>0</v>
      </c>
      <c r="BJ16" s="44">
        <v>0</v>
      </c>
      <c r="BK16" s="28">
        <f t="shared" si="11"/>
        <v>1</v>
      </c>
      <c r="BM16" s="30" t="s">
        <v>19</v>
      </c>
      <c r="BN16" s="44">
        <v>0</v>
      </c>
      <c r="BO16" s="44">
        <v>0</v>
      </c>
      <c r="BP16" s="44">
        <v>0</v>
      </c>
      <c r="BQ16" s="44"/>
      <c r="BR16" s="28">
        <f t="shared" si="12"/>
        <v>0</v>
      </c>
      <c r="BT16" s="30" t="s">
        <v>19</v>
      </c>
      <c r="BU16" s="44">
        <v>2</v>
      </c>
      <c r="BV16" s="44">
        <v>2</v>
      </c>
      <c r="BW16" s="44">
        <v>1</v>
      </c>
      <c r="BX16" s="44">
        <v>12</v>
      </c>
      <c r="BY16" s="28">
        <f t="shared" si="13"/>
        <v>17</v>
      </c>
      <c r="CA16" s="30" t="s">
        <v>19</v>
      </c>
      <c r="CB16" s="44">
        <v>0</v>
      </c>
      <c r="CC16" s="44">
        <v>0</v>
      </c>
      <c r="CD16" s="44">
        <v>0</v>
      </c>
      <c r="CE16" s="44">
        <v>0</v>
      </c>
      <c r="CF16" s="28">
        <f t="shared" si="14"/>
        <v>0</v>
      </c>
      <c r="CI16" s="30" t="s">
        <v>19</v>
      </c>
      <c r="CJ16" s="44">
        <v>1</v>
      </c>
      <c r="CK16" s="44">
        <v>49</v>
      </c>
      <c r="CL16" s="44">
        <v>1</v>
      </c>
      <c r="CM16" s="44">
        <v>15</v>
      </c>
      <c r="CN16" s="28">
        <f t="shared" si="15"/>
        <v>66</v>
      </c>
      <c r="CP16" s="30" t="s">
        <v>19</v>
      </c>
      <c r="CQ16" s="44"/>
      <c r="CR16" s="44">
        <v>5</v>
      </c>
      <c r="CS16" s="44"/>
      <c r="CT16" s="44"/>
      <c r="CU16" s="28">
        <f t="shared" si="16"/>
        <v>5</v>
      </c>
      <c r="CW16" s="30" t="s">
        <v>19</v>
      </c>
      <c r="CX16" s="44"/>
      <c r="CY16" s="44">
        <v>0</v>
      </c>
      <c r="CZ16" s="44"/>
      <c r="DA16" s="44"/>
      <c r="DB16" s="28">
        <f t="shared" si="17"/>
        <v>0</v>
      </c>
      <c r="DD16" s="30" t="s">
        <v>19</v>
      </c>
      <c r="DE16" s="44"/>
      <c r="DF16" s="44">
        <v>0</v>
      </c>
      <c r="DG16" s="44"/>
      <c r="DH16" s="44"/>
      <c r="DI16" s="28">
        <f t="shared" si="18"/>
        <v>0</v>
      </c>
      <c r="DL16" s="30" t="s">
        <v>19</v>
      </c>
      <c r="DM16" s="44">
        <f t="shared" si="19"/>
        <v>27</v>
      </c>
      <c r="DN16" s="44">
        <f t="shared" si="20"/>
        <v>69</v>
      </c>
      <c r="DO16" s="44">
        <f t="shared" si="21"/>
        <v>2</v>
      </c>
      <c r="DP16" s="44">
        <f t="shared" si="22"/>
        <v>48</v>
      </c>
      <c r="DQ16" s="44">
        <f t="shared" si="23"/>
        <v>146</v>
      </c>
    </row>
    <row r="17" spans="1:121" s="30" customFormat="1" ht="12.75" customHeight="1" x14ac:dyDescent="0.35">
      <c r="A17" s="29">
        <v>58</v>
      </c>
      <c r="B17" s="30" t="s">
        <v>20</v>
      </c>
      <c r="C17" s="44">
        <v>0</v>
      </c>
      <c r="D17" s="44">
        <v>0</v>
      </c>
      <c r="E17" s="44">
        <v>0</v>
      </c>
      <c r="F17" s="44">
        <v>0</v>
      </c>
      <c r="G17" s="28">
        <f t="shared" si="3"/>
        <v>0</v>
      </c>
      <c r="I17" s="30" t="s">
        <v>20</v>
      </c>
      <c r="J17" s="44">
        <v>4</v>
      </c>
      <c r="K17" s="44">
        <v>2</v>
      </c>
      <c r="L17" s="44">
        <v>0</v>
      </c>
      <c r="M17" s="44">
        <v>0</v>
      </c>
      <c r="N17" s="28">
        <f t="shared" si="4"/>
        <v>6</v>
      </c>
      <c r="P17" s="30" t="s">
        <v>20</v>
      </c>
      <c r="Q17" s="44">
        <v>0</v>
      </c>
      <c r="R17" s="44">
        <v>0</v>
      </c>
      <c r="S17" s="44">
        <v>0</v>
      </c>
      <c r="T17" s="44">
        <v>0</v>
      </c>
      <c r="U17" s="28">
        <f t="shared" si="5"/>
        <v>0</v>
      </c>
      <c r="W17" s="30" t="s">
        <v>20</v>
      </c>
      <c r="X17" s="44">
        <v>0</v>
      </c>
      <c r="Y17" s="44">
        <v>0</v>
      </c>
      <c r="Z17" s="44">
        <v>0</v>
      </c>
      <c r="AA17" s="44">
        <v>0</v>
      </c>
      <c r="AB17" s="28">
        <f t="shared" si="6"/>
        <v>0</v>
      </c>
      <c r="AD17" s="30" t="s">
        <v>20</v>
      </c>
      <c r="AE17" s="44">
        <v>0</v>
      </c>
      <c r="AF17" s="44">
        <v>0</v>
      </c>
      <c r="AG17" s="44">
        <v>0</v>
      </c>
      <c r="AH17" s="44">
        <v>0</v>
      </c>
      <c r="AI17" s="28">
        <f t="shared" si="7"/>
        <v>0</v>
      </c>
      <c r="AK17" s="30" t="s">
        <v>20</v>
      </c>
      <c r="AL17" s="44">
        <v>0</v>
      </c>
      <c r="AM17" s="44">
        <v>0</v>
      </c>
      <c r="AN17" s="44">
        <v>6</v>
      </c>
      <c r="AO17" s="44">
        <v>7</v>
      </c>
      <c r="AP17" s="28">
        <f t="shared" si="8"/>
        <v>13</v>
      </c>
      <c r="AR17" s="30" t="s">
        <v>20</v>
      </c>
      <c r="AS17" s="44">
        <v>0</v>
      </c>
      <c r="AT17" s="44">
        <v>0</v>
      </c>
      <c r="AU17" s="44">
        <v>0</v>
      </c>
      <c r="AV17" s="44">
        <v>0</v>
      </c>
      <c r="AW17" s="28">
        <f t="shared" si="9"/>
        <v>0</v>
      </c>
      <c r="AY17" s="30" t="s">
        <v>20</v>
      </c>
      <c r="AZ17" s="44">
        <v>13</v>
      </c>
      <c r="BA17" s="44">
        <v>2</v>
      </c>
      <c r="BB17" s="44">
        <v>0</v>
      </c>
      <c r="BC17" s="44">
        <v>0</v>
      </c>
      <c r="BD17" s="28">
        <f t="shared" si="10"/>
        <v>15</v>
      </c>
      <c r="BF17" s="30" t="s">
        <v>20</v>
      </c>
      <c r="BG17" s="44">
        <v>2</v>
      </c>
      <c r="BH17" s="44">
        <v>0</v>
      </c>
      <c r="BI17" s="44">
        <v>0</v>
      </c>
      <c r="BJ17" s="44">
        <v>0</v>
      </c>
      <c r="BK17" s="28">
        <f t="shared" si="11"/>
        <v>2</v>
      </c>
      <c r="BM17" s="30" t="s">
        <v>20</v>
      </c>
      <c r="BN17" s="44">
        <v>0</v>
      </c>
      <c r="BO17" s="44">
        <v>0</v>
      </c>
      <c r="BP17" s="44">
        <v>0</v>
      </c>
      <c r="BQ17" s="44"/>
      <c r="BR17" s="28">
        <f t="shared" si="12"/>
        <v>0</v>
      </c>
      <c r="BT17" s="30" t="s">
        <v>20</v>
      </c>
      <c r="BU17" s="44">
        <v>0</v>
      </c>
      <c r="BV17" s="44">
        <v>4</v>
      </c>
      <c r="BW17" s="44">
        <v>1</v>
      </c>
      <c r="BX17" s="44">
        <v>4</v>
      </c>
      <c r="BY17" s="28">
        <f t="shared" si="13"/>
        <v>9</v>
      </c>
      <c r="CA17" s="30" t="s">
        <v>20</v>
      </c>
      <c r="CB17" s="44">
        <v>0</v>
      </c>
      <c r="CC17" s="44">
        <v>0</v>
      </c>
      <c r="CD17" s="44">
        <v>0</v>
      </c>
      <c r="CE17" s="44">
        <v>0</v>
      </c>
      <c r="CF17" s="28">
        <f t="shared" si="14"/>
        <v>0</v>
      </c>
      <c r="CI17" s="30" t="s">
        <v>20</v>
      </c>
      <c r="CJ17" s="44">
        <v>0</v>
      </c>
      <c r="CK17" s="44">
        <v>10</v>
      </c>
      <c r="CL17" s="44">
        <v>0</v>
      </c>
      <c r="CM17" s="44">
        <v>3</v>
      </c>
      <c r="CN17" s="28">
        <f t="shared" si="15"/>
        <v>13</v>
      </c>
      <c r="CP17" s="30" t="s">
        <v>20</v>
      </c>
      <c r="CQ17" s="44"/>
      <c r="CR17" s="44">
        <v>0</v>
      </c>
      <c r="CS17" s="44"/>
      <c r="CT17" s="44"/>
      <c r="CU17" s="28">
        <f t="shared" si="16"/>
        <v>0</v>
      </c>
      <c r="CW17" s="30" t="s">
        <v>20</v>
      </c>
      <c r="CX17" s="44"/>
      <c r="CY17" s="44">
        <v>0</v>
      </c>
      <c r="CZ17" s="44"/>
      <c r="DA17" s="44"/>
      <c r="DB17" s="28">
        <f t="shared" si="17"/>
        <v>0</v>
      </c>
      <c r="DD17" s="30" t="s">
        <v>20</v>
      </c>
      <c r="DE17" s="44"/>
      <c r="DF17" s="44">
        <v>0</v>
      </c>
      <c r="DG17" s="44"/>
      <c r="DH17" s="44"/>
      <c r="DI17" s="28">
        <f t="shared" si="18"/>
        <v>0</v>
      </c>
      <c r="DL17" s="30" t="s">
        <v>20</v>
      </c>
      <c r="DM17" s="44">
        <f t="shared" si="19"/>
        <v>19</v>
      </c>
      <c r="DN17" s="44">
        <f t="shared" si="20"/>
        <v>18</v>
      </c>
      <c r="DO17" s="44">
        <f t="shared" si="21"/>
        <v>7</v>
      </c>
      <c r="DP17" s="44">
        <f t="shared" si="22"/>
        <v>14</v>
      </c>
      <c r="DQ17" s="44">
        <f t="shared" si="23"/>
        <v>58</v>
      </c>
    </row>
    <row r="18" spans="1:121" s="30" customFormat="1" ht="12.75" customHeight="1" x14ac:dyDescent="0.35">
      <c r="A18" s="29">
        <v>63</v>
      </c>
      <c r="B18" s="30" t="s">
        <v>21</v>
      </c>
      <c r="C18" s="44">
        <v>0</v>
      </c>
      <c r="D18" s="44">
        <v>0</v>
      </c>
      <c r="E18" s="44">
        <v>0</v>
      </c>
      <c r="F18" s="44">
        <v>0</v>
      </c>
      <c r="G18" s="28">
        <f t="shared" si="3"/>
        <v>0</v>
      </c>
      <c r="I18" s="30" t="s">
        <v>21</v>
      </c>
      <c r="J18" s="44">
        <v>1</v>
      </c>
      <c r="K18" s="44">
        <v>0</v>
      </c>
      <c r="L18" s="44">
        <v>0</v>
      </c>
      <c r="M18" s="44">
        <v>0</v>
      </c>
      <c r="N18" s="28">
        <f t="shared" si="4"/>
        <v>1</v>
      </c>
      <c r="P18" s="30" t="s">
        <v>21</v>
      </c>
      <c r="Q18" s="44">
        <v>0</v>
      </c>
      <c r="R18" s="44">
        <v>0</v>
      </c>
      <c r="S18" s="44">
        <v>0</v>
      </c>
      <c r="T18" s="44">
        <v>0</v>
      </c>
      <c r="U18" s="28">
        <f t="shared" si="5"/>
        <v>0</v>
      </c>
      <c r="W18" s="30" t="s">
        <v>21</v>
      </c>
      <c r="X18" s="44">
        <v>1</v>
      </c>
      <c r="Y18" s="44">
        <v>0</v>
      </c>
      <c r="Z18" s="44">
        <v>0</v>
      </c>
      <c r="AA18" s="44">
        <v>0</v>
      </c>
      <c r="AB18" s="28">
        <f t="shared" si="6"/>
        <v>1</v>
      </c>
      <c r="AD18" s="30" t="s">
        <v>21</v>
      </c>
      <c r="AE18" s="44">
        <v>0</v>
      </c>
      <c r="AF18" s="44">
        <v>0</v>
      </c>
      <c r="AG18" s="44">
        <v>0</v>
      </c>
      <c r="AH18" s="44">
        <v>0</v>
      </c>
      <c r="AI18" s="28">
        <f t="shared" si="7"/>
        <v>0</v>
      </c>
      <c r="AK18" s="30" t="s">
        <v>21</v>
      </c>
      <c r="AL18" s="44">
        <v>6</v>
      </c>
      <c r="AM18" s="44">
        <v>0</v>
      </c>
      <c r="AN18" s="44">
        <v>0</v>
      </c>
      <c r="AO18" s="44">
        <v>0</v>
      </c>
      <c r="AP18" s="28">
        <f t="shared" si="8"/>
        <v>6</v>
      </c>
      <c r="AR18" s="30" t="s">
        <v>21</v>
      </c>
      <c r="AS18" s="44">
        <v>0</v>
      </c>
      <c r="AT18" s="44">
        <v>0</v>
      </c>
      <c r="AU18" s="44">
        <v>0</v>
      </c>
      <c r="AV18" s="44">
        <v>0</v>
      </c>
      <c r="AW18" s="28">
        <f t="shared" si="9"/>
        <v>0</v>
      </c>
      <c r="AY18" s="30" t="s">
        <v>21</v>
      </c>
      <c r="AZ18" s="44">
        <v>8</v>
      </c>
      <c r="BA18" s="44">
        <v>4</v>
      </c>
      <c r="BB18" s="44">
        <v>1</v>
      </c>
      <c r="BC18" s="44">
        <v>3</v>
      </c>
      <c r="BD18" s="28">
        <f t="shared" si="10"/>
        <v>16</v>
      </c>
      <c r="BF18" s="30" t="s">
        <v>21</v>
      </c>
      <c r="BG18" s="44">
        <v>5</v>
      </c>
      <c r="BH18" s="44">
        <v>0</v>
      </c>
      <c r="BI18" s="44">
        <v>0</v>
      </c>
      <c r="BJ18" s="44">
        <v>0</v>
      </c>
      <c r="BK18" s="28">
        <f t="shared" si="11"/>
        <v>5</v>
      </c>
      <c r="BM18" s="30" t="s">
        <v>21</v>
      </c>
      <c r="BN18" s="44">
        <v>0</v>
      </c>
      <c r="BO18" s="44">
        <v>0</v>
      </c>
      <c r="BP18" s="44">
        <v>0</v>
      </c>
      <c r="BQ18" s="44"/>
      <c r="BR18" s="28">
        <f t="shared" si="12"/>
        <v>0</v>
      </c>
      <c r="BT18" s="30" t="s">
        <v>21</v>
      </c>
      <c r="BU18" s="44">
        <v>2</v>
      </c>
      <c r="BV18" s="44">
        <v>25</v>
      </c>
      <c r="BW18" s="44">
        <v>3</v>
      </c>
      <c r="BX18" s="44">
        <v>11</v>
      </c>
      <c r="BY18" s="28">
        <f t="shared" si="13"/>
        <v>41</v>
      </c>
      <c r="CA18" s="30" t="s">
        <v>21</v>
      </c>
      <c r="CB18" s="44">
        <v>0</v>
      </c>
      <c r="CC18" s="44">
        <v>0</v>
      </c>
      <c r="CD18" s="44">
        <v>0</v>
      </c>
      <c r="CE18" s="44">
        <v>1</v>
      </c>
      <c r="CF18" s="28">
        <f t="shared" si="14"/>
        <v>1</v>
      </c>
      <c r="CI18" s="30" t="s">
        <v>21</v>
      </c>
      <c r="CJ18" s="44">
        <v>0</v>
      </c>
      <c r="CK18" s="44">
        <v>0</v>
      </c>
      <c r="CL18" s="44">
        <v>0</v>
      </c>
      <c r="CM18" s="44">
        <v>5</v>
      </c>
      <c r="CN18" s="28">
        <f t="shared" si="15"/>
        <v>5</v>
      </c>
      <c r="CP18" s="30" t="s">
        <v>21</v>
      </c>
      <c r="CQ18" s="44"/>
      <c r="CR18" s="44">
        <v>0</v>
      </c>
      <c r="CS18" s="44"/>
      <c r="CT18" s="44"/>
      <c r="CU18" s="28">
        <f t="shared" si="16"/>
        <v>0</v>
      </c>
      <c r="CW18" s="30" t="s">
        <v>21</v>
      </c>
      <c r="CX18" s="44"/>
      <c r="CY18" s="44">
        <v>0</v>
      </c>
      <c r="CZ18" s="44"/>
      <c r="DA18" s="44"/>
      <c r="DB18" s="28">
        <f t="shared" si="17"/>
        <v>0</v>
      </c>
      <c r="DD18" s="30" t="s">
        <v>21</v>
      </c>
      <c r="DE18" s="44"/>
      <c r="DF18" s="44">
        <v>0</v>
      </c>
      <c r="DG18" s="44"/>
      <c r="DH18" s="44"/>
      <c r="DI18" s="28">
        <f t="shared" si="18"/>
        <v>0</v>
      </c>
      <c r="DL18" s="30" t="s">
        <v>21</v>
      </c>
      <c r="DM18" s="44">
        <f t="shared" si="19"/>
        <v>23</v>
      </c>
      <c r="DN18" s="44">
        <f t="shared" si="20"/>
        <v>29</v>
      </c>
      <c r="DO18" s="44">
        <f t="shared" si="21"/>
        <v>4</v>
      </c>
      <c r="DP18" s="44">
        <f t="shared" si="22"/>
        <v>20</v>
      </c>
      <c r="DQ18" s="44">
        <f t="shared" si="23"/>
        <v>76</v>
      </c>
    </row>
    <row r="19" spans="1:121" s="30" customFormat="1" ht="12.75" customHeight="1" x14ac:dyDescent="0.35">
      <c r="A19" s="29">
        <v>64</v>
      </c>
      <c r="B19" s="30" t="s">
        <v>22</v>
      </c>
      <c r="C19" s="44">
        <v>2</v>
      </c>
      <c r="D19" s="44">
        <v>1</v>
      </c>
      <c r="E19" s="44">
        <v>0</v>
      </c>
      <c r="F19" s="44">
        <v>3</v>
      </c>
      <c r="G19" s="28">
        <f t="shared" si="3"/>
        <v>6</v>
      </c>
      <c r="I19" s="30" t="s">
        <v>22</v>
      </c>
      <c r="J19" s="44">
        <v>3</v>
      </c>
      <c r="K19" s="44">
        <v>2</v>
      </c>
      <c r="L19" s="44">
        <v>0</v>
      </c>
      <c r="M19" s="44">
        <v>1</v>
      </c>
      <c r="N19" s="28">
        <f t="shared" si="4"/>
        <v>6</v>
      </c>
      <c r="P19" s="30" t="s">
        <v>22</v>
      </c>
      <c r="Q19" s="44">
        <v>0</v>
      </c>
      <c r="R19" s="44">
        <v>0</v>
      </c>
      <c r="S19" s="44">
        <v>0</v>
      </c>
      <c r="T19" s="44">
        <v>0</v>
      </c>
      <c r="U19" s="28">
        <f t="shared" si="5"/>
        <v>0</v>
      </c>
      <c r="W19" s="30" t="s">
        <v>22</v>
      </c>
      <c r="X19" s="44">
        <v>0</v>
      </c>
      <c r="Y19" s="44">
        <v>0</v>
      </c>
      <c r="Z19" s="44">
        <v>0</v>
      </c>
      <c r="AA19" s="44">
        <v>0</v>
      </c>
      <c r="AB19" s="28">
        <f t="shared" si="6"/>
        <v>0</v>
      </c>
      <c r="AD19" s="30" t="s">
        <v>22</v>
      </c>
      <c r="AE19" s="44">
        <v>0</v>
      </c>
      <c r="AF19" s="44">
        <v>0</v>
      </c>
      <c r="AG19" s="44">
        <v>0</v>
      </c>
      <c r="AH19" s="44">
        <v>1</v>
      </c>
      <c r="AI19" s="28">
        <f t="shared" si="7"/>
        <v>1</v>
      </c>
      <c r="AK19" s="30" t="s">
        <v>22</v>
      </c>
      <c r="AL19" s="44">
        <v>1</v>
      </c>
      <c r="AM19" s="44">
        <v>0</v>
      </c>
      <c r="AN19" s="44">
        <v>0</v>
      </c>
      <c r="AO19" s="44">
        <v>1</v>
      </c>
      <c r="AP19" s="28">
        <f t="shared" si="8"/>
        <v>2</v>
      </c>
      <c r="AR19" s="30" t="s">
        <v>22</v>
      </c>
      <c r="AS19" s="44">
        <v>44</v>
      </c>
      <c r="AT19" s="44">
        <v>1</v>
      </c>
      <c r="AU19" s="44">
        <v>0</v>
      </c>
      <c r="AV19" s="44">
        <v>4</v>
      </c>
      <c r="AW19" s="28">
        <f t="shared" si="9"/>
        <v>49</v>
      </c>
      <c r="AY19" s="30" t="s">
        <v>22</v>
      </c>
      <c r="AZ19" s="44">
        <v>29</v>
      </c>
      <c r="BA19" s="44">
        <v>5</v>
      </c>
      <c r="BB19" s="44">
        <v>0</v>
      </c>
      <c r="BC19" s="44">
        <v>12</v>
      </c>
      <c r="BD19" s="28">
        <f t="shared" si="10"/>
        <v>46</v>
      </c>
      <c r="BF19" s="30" t="s">
        <v>22</v>
      </c>
      <c r="BG19" s="44">
        <v>5</v>
      </c>
      <c r="BH19" s="44">
        <v>0</v>
      </c>
      <c r="BI19" s="44">
        <v>0</v>
      </c>
      <c r="BJ19" s="44">
        <v>1</v>
      </c>
      <c r="BK19" s="28">
        <f t="shared" si="11"/>
        <v>6</v>
      </c>
      <c r="BM19" s="30" t="s">
        <v>22</v>
      </c>
      <c r="BN19" s="44">
        <v>0</v>
      </c>
      <c r="BO19" s="44">
        <v>0</v>
      </c>
      <c r="BP19" s="44">
        <v>0</v>
      </c>
      <c r="BQ19" s="44"/>
      <c r="BR19" s="28">
        <f t="shared" si="12"/>
        <v>0</v>
      </c>
      <c r="BT19" s="30" t="s">
        <v>22</v>
      </c>
      <c r="BU19" s="44">
        <v>5</v>
      </c>
      <c r="BV19" s="44">
        <v>37</v>
      </c>
      <c r="BW19" s="44">
        <v>1</v>
      </c>
      <c r="BX19" s="44">
        <v>31</v>
      </c>
      <c r="BY19" s="28">
        <f t="shared" si="13"/>
        <v>74</v>
      </c>
      <c r="CA19" s="30" t="s">
        <v>22</v>
      </c>
      <c r="CB19" s="44">
        <v>1</v>
      </c>
      <c r="CC19" s="44">
        <v>0</v>
      </c>
      <c r="CD19" s="44">
        <v>0</v>
      </c>
      <c r="CE19" s="44">
        <v>0</v>
      </c>
      <c r="CF19" s="28">
        <f t="shared" si="14"/>
        <v>1</v>
      </c>
      <c r="CI19" s="30" t="s">
        <v>22</v>
      </c>
      <c r="CJ19" s="44">
        <v>1</v>
      </c>
      <c r="CK19" s="44">
        <v>3</v>
      </c>
      <c r="CL19" s="44">
        <v>0</v>
      </c>
      <c r="CM19" s="44">
        <v>9</v>
      </c>
      <c r="CN19" s="28">
        <f t="shared" si="15"/>
        <v>13</v>
      </c>
      <c r="CP19" s="30" t="s">
        <v>22</v>
      </c>
      <c r="CQ19" s="44"/>
      <c r="CR19" s="44">
        <v>3</v>
      </c>
      <c r="CS19" s="44"/>
      <c r="CT19" s="44"/>
      <c r="CU19" s="28">
        <f t="shared" si="16"/>
        <v>3</v>
      </c>
      <c r="CW19" s="30" t="s">
        <v>22</v>
      </c>
      <c r="CX19" s="44"/>
      <c r="CY19" s="44">
        <v>0</v>
      </c>
      <c r="CZ19" s="44"/>
      <c r="DA19" s="44"/>
      <c r="DB19" s="28">
        <f t="shared" si="17"/>
        <v>0</v>
      </c>
      <c r="DD19" s="30" t="s">
        <v>22</v>
      </c>
      <c r="DE19" s="44"/>
      <c r="DF19" s="44">
        <v>0</v>
      </c>
      <c r="DG19" s="44"/>
      <c r="DH19" s="44"/>
      <c r="DI19" s="28">
        <f t="shared" si="18"/>
        <v>0</v>
      </c>
      <c r="DL19" s="30" t="s">
        <v>22</v>
      </c>
      <c r="DM19" s="44">
        <f t="shared" si="19"/>
        <v>91</v>
      </c>
      <c r="DN19" s="44">
        <f t="shared" si="20"/>
        <v>52</v>
      </c>
      <c r="DO19" s="44">
        <f t="shared" si="21"/>
        <v>1</v>
      </c>
      <c r="DP19" s="44">
        <f t="shared" si="22"/>
        <v>63</v>
      </c>
      <c r="DQ19" s="44">
        <f t="shared" si="23"/>
        <v>207</v>
      </c>
    </row>
    <row r="20" spans="1:121" s="30" customFormat="1" ht="12.75" customHeight="1" x14ac:dyDescent="0.35">
      <c r="A20" s="29">
        <v>65</v>
      </c>
      <c r="B20" s="30" t="s">
        <v>23</v>
      </c>
      <c r="C20" s="44">
        <v>1</v>
      </c>
      <c r="D20" s="44">
        <v>0</v>
      </c>
      <c r="E20" s="44">
        <v>0</v>
      </c>
      <c r="F20" s="44">
        <v>0</v>
      </c>
      <c r="G20" s="28">
        <f t="shared" si="3"/>
        <v>1</v>
      </c>
      <c r="I20" s="30" t="s">
        <v>23</v>
      </c>
      <c r="J20" s="44">
        <v>0</v>
      </c>
      <c r="K20" s="44">
        <v>1</v>
      </c>
      <c r="L20" s="44">
        <v>0</v>
      </c>
      <c r="M20" s="44">
        <v>0</v>
      </c>
      <c r="N20" s="28">
        <f t="shared" si="4"/>
        <v>1</v>
      </c>
      <c r="P20" s="30" t="s">
        <v>23</v>
      </c>
      <c r="Q20" s="44">
        <v>0</v>
      </c>
      <c r="R20" s="44">
        <v>0</v>
      </c>
      <c r="S20" s="44">
        <v>0</v>
      </c>
      <c r="T20" s="44">
        <v>0</v>
      </c>
      <c r="U20" s="28">
        <f t="shared" si="5"/>
        <v>0</v>
      </c>
      <c r="W20" s="30" t="s">
        <v>23</v>
      </c>
      <c r="X20" s="44">
        <v>0</v>
      </c>
      <c r="Y20" s="44">
        <v>0</v>
      </c>
      <c r="Z20" s="44">
        <v>0</v>
      </c>
      <c r="AA20" s="44">
        <v>0</v>
      </c>
      <c r="AB20" s="28">
        <f t="shared" si="6"/>
        <v>0</v>
      </c>
      <c r="AD20" s="30" t="s">
        <v>23</v>
      </c>
      <c r="AE20" s="44">
        <v>0</v>
      </c>
      <c r="AF20" s="44">
        <v>7</v>
      </c>
      <c r="AG20" s="44">
        <v>0</v>
      </c>
      <c r="AH20" s="44">
        <v>0</v>
      </c>
      <c r="AI20" s="28">
        <f t="shared" si="7"/>
        <v>7</v>
      </c>
      <c r="AK20" s="30" t="s">
        <v>23</v>
      </c>
      <c r="AL20" s="44">
        <v>0</v>
      </c>
      <c r="AM20" s="44">
        <v>0</v>
      </c>
      <c r="AN20" s="44">
        <v>0</v>
      </c>
      <c r="AO20" s="44">
        <v>0</v>
      </c>
      <c r="AP20" s="28">
        <f t="shared" si="8"/>
        <v>0</v>
      </c>
      <c r="AR20" s="30" t="s">
        <v>23</v>
      </c>
      <c r="AS20" s="44">
        <v>2</v>
      </c>
      <c r="AT20" s="44">
        <v>0</v>
      </c>
      <c r="AU20" s="44">
        <v>0</v>
      </c>
      <c r="AV20" s="44">
        <v>1</v>
      </c>
      <c r="AW20" s="28">
        <f t="shared" si="9"/>
        <v>3</v>
      </c>
      <c r="AY20" s="30" t="s">
        <v>23</v>
      </c>
      <c r="AZ20" s="44">
        <v>12</v>
      </c>
      <c r="BA20" s="44">
        <v>1</v>
      </c>
      <c r="BB20" s="44">
        <v>0</v>
      </c>
      <c r="BC20" s="44">
        <v>2</v>
      </c>
      <c r="BD20" s="28">
        <f t="shared" si="10"/>
        <v>15</v>
      </c>
      <c r="BF20" s="30" t="s">
        <v>23</v>
      </c>
      <c r="BG20" s="44">
        <v>0</v>
      </c>
      <c r="BH20" s="44">
        <v>0</v>
      </c>
      <c r="BI20" s="44">
        <v>0</v>
      </c>
      <c r="BJ20" s="44">
        <v>0</v>
      </c>
      <c r="BK20" s="28">
        <f t="shared" si="11"/>
        <v>0</v>
      </c>
      <c r="BM20" s="30" t="s">
        <v>23</v>
      </c>
      <c r="BN20" s="44">
        <v>0</v>
      </c>
      <c r="BO20" s="44">
        <v>0</v>
      </c>
      <c r="BP20" s="44">
        <v>0</v>
      </c>
      <c r="BQ20" s="44"/>
      <c r="BR20" s="28">
        <f t="shared" si="12"/>
        <v>0</v>
      </c>
      <c r="BT20" s="30" t="s">
        <v>23</v>
      </c>
      <c r="BU20" s="44">
        <v>2</v>
      </c>
      <c r="BV20" s="44">
        <v>27</v>
      </c>
      <c r="BW20" s="44">
        <v>0</v>
      </c>
      <c r="BX20" s="44">
        <v>1</v>
      </c>
      <c r="BY20" s="28">
        <f t="shared" si="13"/>
        <v>30</v>
      </c>
      <c r="CA20" s="30" t="s">
        <v>23</v>
      </c>
      <c r="CB20" s="44">
        <v>0</v>
      </c>
      <c r="CC20" s="44">
        <v>1</v>
      </c>
      <c r="CD20" s="44">
        <v>0</v>
      </c>
      <c r="CE20" s="44">
        <v>0</v>
      </c>
      <c r="CF20" s="28">
        <f t="shared" si="14"/>
        <v>1</v>
      </c>
      <c r="CI20" s="30" t="s">
        <v>23</v>
      </c>
      <c r="CJ20" s="44">
        <v>0</v>
      </c>
      <c r="CK20" s="44">
        <v>0</v>
      </c>
      <c r="CL20" s="44">
        <v>0</v>
      </c>
      <c r="CM20" s="44">
        <v>0</v>
      </c>
      <c r="CN20" s="28">
        <f t="shared" si="15"/>
        <v>0</v>
      </c>
      <c r="CP20" s="30" t="s">
        <v>23</v>
      </c>
      <c r="CQ20" s="44"/>
      <c r="CR20" s="44">
        <v>0</v>
      </c>
      <c r="CS20" s="44"/>
      <c r="CT20" s="44"/>
      <c r="CU20" s="28">
        <f t="shared" si="16"/>
        <v>0</v>
      </c>
      <c r="CW20" s="30" t="s">
        <v>23</v>
      </c>
      <c r="CX20" s="44"/>
      <c r="CY20" s="44">
        <v>0</v>
      </c>
      <c r="CZ20" s="44"/>
      <c r="DA20" s="44"/>
      <c r="DB20" s="28">
        <f t="shared" si="17"/>
        <v>0</v>
      </c>
      <c r="DD20" s="30" t="s">
        <v>23</v>
      </c>
      <c r="DE20" s="44"/>
      <c r="DF20" s="44">
        <v>0</v>
      </c>
      <c r="DG20" s="44"/>
      <c r="DH20" s="44"/>
      <c r="DI20" s="28">
        <f t="shared" si="18"/>
        <v>0</v>
      </c>
      <c r="DL20" s="30" t="s">
        <v>23</v>
      </c>
      <c r="DM20" s="44">
        <f t="shared" si="19"/>
        <v>17</v>
      </c>
      <c r="DN20" s="44">
        <f t="shared" si="20"/>
        <v>37</v>
      </c>
      <c r="DO20" s="44">
        <f t="shared" si="21"/>
        <v>0</v>
      </c>
      <c r="DP20" s="44">
        <f t="shared" si="22"/>
        <v>4</v>
      </c>
      <c r="DQ20" s="44">
        <f t="shared" si="23"/>
        <v>58</v>
      </c>
    </row>
    <row r="21" spans="1:121" s="30" customFormat="1" ht="12.75" customHeight="1" x14ac:dyDescent="0.35">
      <c r="A21" s="29">
        <v>67</v>
      </c>
      <c r="B21" s="30" t="s">
        <v>26</v>
      </c>
      <c r="C21" s="44">
        <v>1</v>
      </c>
      <c r="D21" s="44">
        <v>1</v>
      </c>
      <c r="E21" s="44">
        <v>0</v>
      </c>
      <c r="F21" s="44">
        <v>5</v>
      </c>
      <c r="G21" s="28">
        <f t="shared" si="3"/>
        <v>7</v>
      </c>
      <c r="I21" s="30" t="s">
        <v>26</v>
      </c>
      <c r="J21" s="44">
        <v>1</v>
      </c>
      <c r="K21" s="44">
        <v>2</v>
      </c>
      <c r="L21" s="44">
        <v>0</v>
      </c>
      <c r="M21" s="44">
        <v>1</v>
      </c>
      <c r="N21" s="28">
        <f t="shared" si="4"/>
        <v>4</v>
      </c>
      <c r="P21" s="30" t="s">
        <v>26</v>
      </c>
      <c r="Q21" s="44">
        <v>0</v>
      </c>
      <c r="R21" s="44">
        <v>0</v>
      </c>
      <c r="S21" s="44">
        <v>0</v>
      </c>
      <c r="T21" s="44">
        <v>0</v>
      </c>
      <c r="U21" s="28">
        <f t="shared" si="5"/>
        <v>0</v>
      </c>
      <c r="W21" s="30" t="s">
        <v>26</v>
      </c>
      <c r="X21" s="44">
        <v>0</v>
      </c>
      <c r="Y21" s="44">
        <v>0</v>
      </c>
      <c r="Z21" s="44">
        <v>0</v>
      </c>
      <c r="AA21" s="44">
        <v>0</v>
      </c>
      <c r="AB21" s="28">
        <f t="shared" si="6"/>
        <v>0</v>
      </c>
      <c r="AD21" s="30" t="s">
        <v>26</v>
      </c>
      <c r="AE21" s="44">
        <v>0</v>
      </c>
      <c r="AF21" s="44">
        <v>0</v>
      </c>
      <c r="AG21" s="44">
        <v>0</v>
      </c>
      <c r="AH21" s="44">
        <v>5</v>
      </c>
      <c r="AI21" s="28">
        <f t="shared" si="7"/>
        <v>5</v>
      </c>
      <c r="AK21" s="30" t="s">
        <v>26</v>
      </c>
      <c r="AL21" s="44">
        <v>11</v>
      </c>
      <c r="AM21" s="44">
        <v>13</v>
      </c>
      <c r="AN21" s="44">
        <v>0</v>
      </c>
      <c r="AO21" s="44">
        <v>7</v>
      </c>
      <c r="AP21" s="28">
        <f t="shared" si="8"/>
        <v>31</v>
      </c>
      <c r="AR21" s="30" t="s">
        <v>26</v>
      </c>
      <c r="AS21" s="44">
        <v>0</v>
      </c>
      <c r="AT21" s="44">
        <v>0</v>
      </c>
      <c r="AU21" s="44">
        <v>0</v>
      </c>
      <c r="AV21" s="44">
        <v>0</v>
      </c>
      <c r="AW21" s="28">
        <f t="shared" si="9"/>
        <v>0</v>
      </c>
      <c r="AY21" s="30" t="s">
        <v>26</v>
      </c>
      <c r="AZ21" s="44">
        <v>24</v>
      </c>
      <c r="BA21" s="44">
        <v>1</v>
      </c>
      <c r="BB21" s="44">
        <v>0</v>
      </c>
      <c r="BC21" s="44">
        <v>2</v>
      </c>
      <c r="BD21" s="28">
        <f t="shared" si="10"/>
        <v>27</v>
      </c>
      <c r="BF21" s="30" t="s">
        <v>26</v>
      </c>
      <c r="BG21" s="44">
        <v>0</v>
      </c>
      <c r="BH21" s="44">
        <v>0</v>
      </c>
      <c r="BI21" s="44">
        <v>0</v>
      </c>
      <c r="BJ21" s="44">
        <v>0</v>
      </c>
      <c r="BK21" s="28">
        <f t="shared" si="11"/>
        <v>0</v>
      </c>
      <c r="BM21" s="30" t="s">
        <v>26</v>
      </c>
      <c r="BN21" s="44">
        <v>0</v>
      </c>
      <c r="BO21" s="44">
        <v>0</v>
      </c>
      <c r="BP21" s="44">
        <v>0</v>
      </c>
      <c r="BQ21" s="44"/>
      <c r="BR21" s="28">
        <f t="shared" si="12"/>
        <v>0</v>
      </c>
      <c r="BT21" s="30" t="s">
        <v>26</v>
      </c>
      <c r="BU21" s="44">
        <v>10</v>
      </c>
      <c r="BV21" s="44">
        <v>22</v>
      </c>
      <c r="BW21" s="44">
        <v>1</v>
      </c>
      <c r="BX21" s="44">
        <v>15</v>
      </c>
      <c r="BY21" s="28">
        <f t="shared" si="13"/>
        <v>48</v>
      </c>
      <c r="CA21" s="30" t="s">
        <v>26</v>
      </c>
      <c r="CB21" s="44">
        <v>0</v>
      </c>
      <c r="CC21" s="44">
        <v>0</v>
      </c>
      <c r="CD21" s="44">
        <v>0</v>
      </c>
      <c r="CE21" s="44">
        <v>1</v>
      </c>
      <c r="CF21" s="28">
        <f t="shared" si="14"/>
        <v>1</v>
      </c>
      <c r="CI21" s="30" t="s">
        <v>26</v>
      </c>
      <c r="CJ21" s="44">
        <v>53</v>
      </c>
      <c r="CK21" s="44">
        <v>47</v>
      </c>
      <c r="CL21" s="44">
        <v>2</v>
      </c>
      <c r="CM21" s="44">
        <v>36</v>
      </c>
      <c r="CN21" s="28">
        <f t="shared" si="15"/>
        <v>138</v>
      </c>
      <c r="CP21" s="30" t="s">
        <v>26</v>
      </c>
      <c r="CQ21" s="44"/>
      <c r="CR21" s="44">
        <v>14</v>
      </c>
      <c r="CS21" s="44"/>
      <c r="CT21" s="44"/>
      <c r="CU21" s="28">
        <f t="shared" si="16"/>
        <v>14</v>
      </c>
      <c r="CW21" s="30" t="s">
        <v>26</v>
      </c>
      <c r="CX21" s="44"/>
      <c r="CY21" s="44">
        <v>0</v>
      </c>
      <c r="CZ21" s="44"/>
      <c r="DA21" s="44"/>
      <c r="DB21" s="28">
        <f t="shared" si="17"/>
        <v>0</v>
      </c>
      <c r="DD21" s="30" t="s">
        <v>26</v>
      </c>
      <c r="DE21" s="44"/>
      <c r="DF21" s="44">
        <v>0</v>
      </c>
      <c r="DG21" s="44"/>
      <c r="DH21" s="44"/>
      <c r="DI21" s="28">
        <f t="shared" si="18"/>
        <v>0</v>
      </c>
      <c r="DL21" s="30" t="s">
        <v>26</v>
      </c>
      <c r="DM21" s="44">
        <f t="shared" si="19"/>
        <v>100</v>
      </c>
      <c r="DN21" s="44">
        <f t="shared" si="20"/>
        <v>100</v>
      </c>
      <c r="DO21" s="44">
        <f t="shared" si="21"/>
        <v>3</v>
      </c>
      <c r="DP21" s="44">
        <f t="shared" si="22"/>
        <v>72</v>
      </c>
      <c r="DQ21" s="44">
        <f t="shared" si="23"/>
        <v>275</v>
      </c>
    </row>
    <row r="22" spans="1:121" s="30" customFormat="1" ht="12.75" customHeight="1" x14ac:dyDescent="0.35">
      <c r="A22" s="29">
        <v>68</v>
      </c>
      <c r="B22" s="30" t="s">
        <v>58</v>
      </c>
      <c r="C22" s="44">
        <v>0</v>
      </c>
      <c r="D22" s="44">
        <v>1</v>
      </c>
      <c r="E22" s="44">
        <v>0</v>
      </c>
      <c r="F22" s="44">
        <v>0</v>
      </c>
      <c r="G22" s="28">
        <f t="shared" si="3"/>
        <v>1</v>
      </c>
      <c r="I22" s="30" t="s">
        <v>58</v>
      </c>
      <c r="J22" s="44">
        <v>0</v>
      </c>
      <c r="K22" s="44">
        <v>1</v>
      </c>
      <c r="L22" s="44">
        <v>0</v>
      </c>
      <c r="M22" s="44">
        <v>0</v>
      </c>
      <c r="N22" s="28">
        <f t="shared" si="4"/>
        <v>1</v>
      </c>
      <c r="P22" s="30" t="s">
        <v>58</v>
      </c>
      <c r="Q22" s="44">
        <v>0</v>
      </c>
      <c r="R22" s="44">
        <v>0</v>
      </c>
      <c r="S22" s="44">
        <v>0</v>
      </c>
      <c r="T22" s="44">
        <v>0</v>
      </c>
      <c r="U22" s="28">
        <f t="shared" si="5"/>
        <v>0</v>
      </c>
      <c r="W22" s="30" t="s">
        <v>58</v>
      </c>
      <c r="X22" s="44">
        <v>0</v>
      </c>
      <c r="Y22" s="44">
        <v>0</v>
      </c>
      <c r="Z22" s="44">
        <v>0</v>
      </c>
      <c r="AA22" s="44">
        <v>0</v>
      </c>
      <c r="AB22" s="28">
        <f t="shared" si="6"/>
        <v>0</v>
      </c>
      <c r="AD22" s="30" t="s">
        <v>58</v>
      </c>
      <c r="AE22" s="44">
        <v>0</v>
      </c>
      <c r="AF22" s="44">
        <v>0</v>
      </c>
      <c r="AG22" s="44">
        <v>0</v>
      </c>
      <c r="AH22" s="44">
        <v>0</v>
      </c>
      <c r="AI22" s="28">
        <f t="shared" si="7"/>
        <v>0</v>
      </c>
      <c r="AK22" s="30" t="s">
        <v>58</v>
      </c>
      <c r="AL22" s="44">
        <v>13</v>
      </c>
      <c r="AM22" s="44">
        <v>0</v>
      </c>
      <c r="AN22" s="44">
        <v>0</v>
      </c>
      <c r="AO22" s="44">
        <v>0</v>
      </c>
      <c r="AP22" s="28">
        <f t="shared" si="8"/>
        <v>13</v>
      </c>
      <c r="AR22" s="30" t="s">
        <v>58</v>
      </c>
      <c r="AS22" s="44">
        <v>0</v>
      </c>
      <c r="AT22" s="44">
        <v>0</v>
      </c>
      <c r="AU22" s="44">
        <v>0</v>
      </c>
      <c r="AV22" s="44">
        <v>3</v>
      </c>
      <c r="AW22" s="28">
        <f t="shared" si="9"/>
        <v>3</v>
      </c>
      <c r="AY22" s="30" t="s">
        <v>58</v>
      </c>
      <c r="AZ22" s="44">
        <v>10</v>
      </c>
      <c r="BA22" s="44">
        <v>9</v>
      </c>
      <c r="BB22" s="44">
        <v>1</v>
      </c>
      <c r="BC22" s="44">
        <v>2</v>
      </c>
      <c r="BD22" s="28">
        <f t="shared" si="10"/>
        <v>22</v>
      </c>
      <c r="BF22" s="30" t="s">
        <v>58</v>
      </c>
      <c r="BG22" s="44">
        <v>4</v>
      </c>
      <c r="BH22" s="44">
        <v>0</v>
      </c>
      <c r="BI22" s="44">
        <v>1</v>
      </c>
      <c r="BJ22" s="44">
        <v>0</v>
      </c>
      <c r="BK22" s="28">
        <f t="shared" si="11"/>
        <v>5</v>
      </c>
      <c r="BM22" s="30" t="s">
        <v>58</v>
      </c>
      <c r="BN22" s="44">
        <v>0</v>
      </c>
      <c r="BO22" s="44">
        <v>0</v>
      </c>
      <c r="BP22" s="44">
        <v>0</v>
      </c>
      <c r="BQ22" s="44"/>
      <c r="BR22" s="28">
        <f t="shared" si="12"/>
        <v>0</v>
      </c>
      <c r="BT22" s="30" t="s">
        <v>58</v>
      </c>
      <c r="BU22" s="44">
        <v>1</v>
      </c>
      <c r="BV22" s="44">
        <v>41</v>
      </c>
      <c r="BW22" s="44">
        <v>1</v>
      </c>
      <c r="BX22" s="44">
        <v>6</v>
      </c>
      <c r="BY22" s="28">
        <f t="shared" si="13"/>
        <v>49</v>
      </c>
      <c r="CA22" s="30" t="s">
        <v>58</v>
      </c>
      <c r="CB22" s="44">
        <v>0</v>
      </c>
      <c r="CC22" s="44">
        <v>0</v>
      </c>
      <c r="CD22" s="44">
        <v>0</v>
      </c>
      <c r="CE22" s="44">
        <v>0</v>
      </c>
      <c r="CF22" s="28">
        <f t="shared" si="14"/>
        <v>0</v>
      </c>
      <c r="CI22" s="30" t="s">
        <v>58</v>
      </c>
      <c r="CJ22" s="44">
        <v>0</v>
      </c>
      <c r="CK22" s="44">
        <v>1</v>
      </c>
      <c r="CL22" s="44">
        <v>0</v>
      </c>
      <c r="CM22" s="44">
        <v>0</v>
      </c>
      <c r="CN22" s="28">
        <f t="shared" si="15"/>
        <v>1</v>
      </c>
      <c r="CP22" s="30" t="s">
        <v>58</v>
      </c>
      <c r="CQ22" s="44"/>
      <c r="CR22" s="44">
        <v>0</v>
      </c>
      <c r="CS22" s="44"/>
      <c r="CT22" s="44"/>
      <c r="CU22" s="28">
        <f t="shared" si="16"/>
        <v>0</v>
      </c>
      <c r="CW22" s="30" t="s">
        <v>58</v>
      </c>
      <c r="CX22" s="44"/>
      <c r="CY22" s="44">
        <v>1</v>
      </c>
      <c r="CZ22" s="44"/>
      <c r="DA22" s="44"/>
      <c r="DB22" s="28">
        <f t="shared" si="17"/>
        <v>1</v>
      </c>
      <c r="DD22" s="30" t="s">
        <v>58</v>
      </c>
      <c r="DE22" s="44"/>
      <c r="DF22" s="44">
        <v>0</v>
      </c>
      <c r="DG22" s="44"/>
      <c r="DH22" s="44"/>
      <c r="DI22" s="28">
        <f t="shared" si="18"/>
        <v>0</v>
      </c>
      <c r="DL22" s="30" t="s">
        <v>58</v>
      </c>
      <c r="DM22" s="44">
        <f t="shared" si="19"/>
        <v>28</v>
      </c>
      <c r="DN22" s="44">
        <f t="shared" si="20"/>
        <v>54</v>
      </c>
      <c r="DO22" s="44">
        <f t="shared" si="21"/>
        <v>3</v>
      </c>
      <c r="DP22" s="44">
        <f t="shared" si="22"/>
        <v>11</v>
      </c>
      <c r="DQ22" s="44">
        <f t="shared" si="23"/>
        <v>96</v>
      </c>
    </row>
    <row r="23" spans="1:121" s="30" customFormat="1" ht="12.75" customHeight="1" x14ac:dyDescent="0.35">
      <c r="A23" s="29">
        <v>69</v>
      </c>
      <c r="B23" s="30" t="s">
        <v>27</v>
      </c>
      <c r="C23" s="44">
        <v>0</v>
      </c>
      <c r="D23" s="44">
        <v>0</v>
      </c>
      <c r="E23" s="44">
        <v>0</v>
      </c>
      <c r="F23" s="44">
        <v>0</v>
      </c>
      <c r="G23" s="28">
        <f t="shared" si="3"/>
        <v>0</v>
      </c>
      <c r="I23" s="30" t="s">
        <v>27</v>
      </c>
      <c r="J23" s="44">
        <v>0</v>
      </c>
      <c r="K23" s="44">
        <v>0</v>
      </c>
      <c r="L23" s="44">
        <v>0</v>
      </c>
      <c r="M23" s="44">
        <v>0</v>
      </c>
      <c r="N23" s="28">
        <f t="shared" si="4"/>
        <v>0</v>
      </c>
      <c r="P23" s="30" t="s">
        <v>27</v>
      </c>
      <c r="Q23" s="44">
        <v>0</v>
      </c>
      <c r="R23" s="44">
        <v>0</v>
      </c>
      <c r="S23" s="44">
        <v>0</v>
      </c>
      <c r="T23" s="44">
        <v>0</v>
      </c>
      <c r="U23" s="28">
        <f t="shared" si="5"/>
        <v>0</v>
      </c>
      <c r="W23" s="30" t="s">
        <v>27</v>
      </c>
      <c r="X23" s="44">
        <v>0</v>
      </c>
      <c r="Y23" s="44">
        <v>0</v>
      </c>
      <c r="Z23" s="44">
        <v>0</v>
      </c>
      <c r="AA23" s="44">
        <v>0</v>
      </c>
      <c r="AB23" s="28">
        <f t="shared" si="6"/>
        <v>0</v>
      </c>
      <c r="AD23" s="30" t="s">
        <v>27</v>
      </c>
      <c r="AE23" s="44">
        <v>0</v>
      </c>
      <c r="AF23" s="44">
        <v>0</v>
      </c>
      <c r="AG23" s="44">
        <v>0</v>
      </c>
      <c r="AH23" s="44">
        <v>1</v>
      </c>
      <c r="AI23" s="28">
        <f t="shared" si="7"/>
        <v>1</v>
      </c>
      <c r="AK23" s="30" t="s">
        <v>27</v>
      </c>
      <c r="AL23" s="44">
        <v>1</v>
      </c>
      <c r="AM23" s="44">
        <v>0</v>
      </c>
      <c r="AN23" s="44">
        <v>0</v>
      </c>
      <c r="AO23" s="44">
        <v>1</v>
      </c>
      <c r="AP23" s="28">
        <f t="shared" si="8"/>
        <v>2</v>
      </c>
      <c r="AR23" s="30" t="s">
        <v>27</v>
      </c>
      <c r="AS23" s="44">
        <v>12</v>
      </c>
      <c r="AT23" s="44">
        <v>2</v>
      </c>
      <c r="AU23" s="44">
        <v>0</v>
      </c>
      <c r="AV23" s="44">
        <v>1</v>
      </c>
      <c r="AW23" s="28">
        <f t="shared" si="9"/>
        <v>15</v>
      </c>
      <c r="AY23" s="30" t="s">
        <v>27</v>
      </c>
      <c r="AZ23" s="44">
        <v>3</v>
      </c>
      <c r="BA23" s="44">
        <v>3</v>
      </c>
      <c r="BB23" s="44">
        <v>0</v>
      </c>
      <c r="BC23" s="44">
        <v>4</v>
      </c>
      <c r="BD23" s="28">
        <f t="shared" si="10"/>
        <v>10</v>
      </c>
      <c r="BF23" s="30" t="s">
        <v>27</v>
      </c>
      <c r="BG23" s="44">
        <v>4</v>
      </c>
      <c r="BH23" s="44">
        <v>0</v>
      </c>
      <c r="BI23" s="44">
        <v>0</v>
      </c>
      <c r="BJ23" s="44">
        <v>0</v>
      </c>
      <c r="BK23" s="28">
        <f t="shared" si="11"/>
        <v>4</v>
      </c>
      <c r="BM23" s="30" t="s">
        <v>27</v>
      </c>
      <c r="BN23" s="44">
        <v>0</v>
      </c>
      <c r="BO23" s="44">
        <v>0</v>
      </c>
      <c r="BP23" s="44">
        <v>0</v>
      </c>
      <c r="BQ23" s="44"/>
      <c r="BR23" s="28">
        <f t="shared" si="12"/>
        <v>0</v>
      </c>
      <c r="BT23" s="30" t="s">
        <v>27</v>
      </c>
      <c r="BU23" s="44">
        <v>5</v>
      </c>
      <c r="BV23" s="44">
        <v>3</v>
      </c>
      <c r="BW23" s="44">
        <v>0</v>
      </c>
      <c r="BX23" s="44">
        <v>8</v>
      </c>
      <c r="BY23" s="28">
        <f t="shared" si="13"/>
        <v>16</v>
      </c>
      <c r="CA23" s="30" t="s">
        <v>27</v>
      </c>
      <c r="CB23" s="44">
        <v>0</v>
      </c>
      <c r="CC23" s="44">
        <v>0</v>
      </c>
      <c r="CD23" s="44">
        <v>0</v>
      </c>
      <c r="CE23" s="44">
        <v>0</v>
      </c>
      <c r="CF23" s="28">
        <f t="shared" si="14"/>
        <v>0</v>
      </c>
      <c r="CI23" s="30" t="s">
        <v>27</v>
      </c>
      <c r="CJ23" s="44">
        <v>8</v>
      </c>
      <c r="CK23" s="44">
        <v>23</v>
      </c>
      <c r="CL23" s="44">
        <v>0</v>
      </c>
      <c r="CM23" s="44">
        <v>6</v>
      </c>
      <c r="CN23" s="28">
        <f t="shared" si="15"/>
        <v>37</v>
      </c>
      <c r="CP23" s="30" t="s">
        <v>27</v>
      </c>
      <c r="CQ23" s="44"/>
      <c r="CR23" s="44"/>
      <c r="CS23" s="44"/>
      <c r="CT23" s="44"/>
      <c r="CU23" s="28">
        <f t="shared" si="16"/>
        <v>0</v>
      </c>
      <c r="CW23" s="30" t="s">
        <v>27</v>
      </c>
      <c r="CX23" s="44"/>
      <c r="CY23" s="44"/>
      <c r="CZ23" s="44"/>
      <c r="DA23" s="44"/>
      <c r="DB23" s="28">
        <f t="shared" si="17"/>
        <v>0</v>
      </c>
      <c r="DD23" s="30" t="s">
        <v>27</v>
      </c>
      <c r="DE23" s="44"/>
      <c r="DF23" s="44">
        <v>0</v>
      </c>
      <c r="DG23" s="44"/>
      <c r="DH23" s="44"/>
      <c r="DI23" s="28">
        <f t="shared" si="18"/>
        <v>0</v>
      </c>
      <c r="DL23" s="30" t="s">
        <v>27</v>
      </c>
      <c r="DM23" s="44">
        <f t="shared" si="19"/>
        <v>33</v>
      </c>
      <c r="DN23" s="44">
        <f>D23+K23+R23+Y23+AF23+AM23+AT23+BA23+BH23+BO23+BV23+CC23+CK23+CR23+CY23+DF23</f>
        <v>31</v>
      </c>
      <c r="DO23" s="44">
        <f t="shared" si="21"/>
        <v>0</v>
      </c>
      <c r="DP23" s="44">
        <f t="shared" si="22"/>
        <v>21</v>
      </c>
      <c r="DQ23" s="44">
        <f t="shared" si="23"/>
        <v>85</v>
      </c>
    </row>
    <row r="24" spans="1:121" s="30" customFormat="1" ht="12.75" customHeight="1" x14ac:dyDescent="0.35">
      <c r="A24" s="29">
        <v>70</v>
      </c>
      <c r="B24" s="30" t="s">
        <v>28</v>
      </c>
      <c r="C24" s="44">
        <v>0</v>
      </c>
      <c r="D24" s="44">
        <v>3</v>
      </c>
      <c r="E24" s="44">
        <v>0</v>
      </c>
      <c r="F24" s="44">
        <v>1</v>
      </c>
      <c r="G24" s="28">
        <f t="shared" si="3"/>
        <v>4</v>
      </c>
      <c r="I24" s="30" t="s">
        <v>28</v>
      </c>
      <c r="J24" s="44">
        <v>0</v>
      </c>
      <c r="K24" s="44">
        <v>2</v>
      </c>
      <c r="L24" s="44">
        <v>0</v>
      </c>
      <c r="M24" s="44">
        <v>0</v>
      </c>
      <c r="N24" s="28">
        <f t="shared" si="4"/>
        <v>2</v>
      </c>
      <c r="P24" s="30" t="s">
        <v>28</v>
      </c>
      <c r="Q24" s="44">
        <v>0</v>
      </c>
      <c r="R24" s="44">
        <v>0</v>
      </c>
      <c r="S24" s="44">
        <v>0</v>
      </c>
      <c r="T24" s="44">
        <v>0</v>
      </c>
      <c r="U24" s="28">
        <f t="shared" si="5"/>
        <v>0</v>
      </c>
      <c r="W24" s="30" t="s">
        <v>28</v>
      </c>
      <c r="X24" s="44">
        <v>0</v>
      </c>
      <c r="Y24" s="44">
        <v>0</v>
      </c>
      <c r="Z24" s="44">
        <v>0</v>
      </c>
      <c r="AA24" s="44">
        <v>0</v>
      </c>
      <c r="AB24" s="28">
        <f t="shared" si="6"/>
        <v>0</v>
      </c>
      <c r="AD24" s="30" t="s">
        <v>28</v>
      </c>
      <c r="AE24" s="44">
        <v>0</v>
      </c>
      <c r="AF24" s="44">
        <v>0</v>
      </c>
      <c r="AG24" s="44">
        <v>0</v>
      </c>
      <c r="AH24" s="44">
        <v>0</v>
      </c>
      <c r="AI24" s="28">
        <f t="shared" si="7"/>
        <v>0</v>
      </c>
      <c r="AK24" s="30" t="s">
        <v>28</v>
      </c>
      <c r="AL24" s="44">
        <v>0</v>
      </c>
      <c r="AM24" s="44">
        <v>0</v>
      </c>
      <c r="AN24" s="44">
        <v>1</v>
      </c>
      <c r="AO24" s="44">
        <v>11</v>
      </c>
      <c r="AP24" s="28">
        <f t="shared" si="8"/>
        <v>12</v>
      </c>
      <c r="AR24" s="30" t="s">
        <v>28</v>
      </c>
      <c r="AS24" s="44">
        <v>0</v>
      </c>
      <c r="AT24" s="44">
        <v>0</v>
      </c>
      <c r="AU24" s="44">
        <v>3</v>
      </c>
      <c r="AV24" s="44">
        <v>2</v>
      </c>
      <c r="AW24" s="28">
        <f t="shared" si="9"/>
        <v>5</v>
      </c>
      <c r="AY24" s="30" t="s">
        <v>28</v>
      </c>
      <c r="AZ24" s="44">
        <v>26</v>
      </c>
      <c r="BA24" s="44">
        <v>8</v>
      </c>
      <c r="BB24" s="44">
        <v>0</v>
      </c>
      <c r="BC24" s="44">
        <v>2</v>
      </c>
      <c r="BD24" s="28">
        <f t="shared" si="10"/>
        <v>36</v>
      </c>
      <c r="BF24" s="30" t="s">
        <v>28</v>
      </c>
      <c r="BG24" s="44">
        <v>0</v>
      </c>
      <c r="BH24" s="44">
        <v>0</v>
      </c>
      <c r="BI24" s="44">
        <v>0</v>
      </c>
      <c r="BJ24" s="44">
        <v>0</v>
      </c>
      <c r="BK24" s="28">
        <f t="shared" si="11"/>
        <v>0</v>
      </c>
      <c r="BM24" s="30" t="s">
        <v>28</v>
      </c>
      <c r="BN24" s="44">
        <v>0</v>
      </c>
      <c r="BO24" s="44">
        <v>0</v>
      </c>
      <c r="BP24" s="44">
        <v>0</v>
      </c>
      <c r="BQ24" s="44"/>
      <c r="BR24" s="28">
        <f t="shared" si="12"/>
        <v>0</v>
      </c>
      <c r="BT24" s="30" t="s">
        <v>28</v>
      </c>
      <c r="BU24" s="44">
        <v>3</v>
      </c>
      <c r="BV24" s="44">
        <v>28</v>
      </c>
      <c r="BW24" s="44">
        <v>0</v>
      </c>
      <c r="BX24" s="44">
        <v>8</v>
      </c>
      <c r="BY24" s="28">
        <f t="shared" si="13"/>
        <v>39</v>
      </c>
      <c r="CA24" s="30" t="s">
        <v>28</v>
      </c>
      <c r="CB24" s="44">
        <v>0</v>
      </c>
      <c r="CC24" s="44">
        <v>0</v>
      </c>
      <c r="CD24" s="44">
        <v>0</v>
      </c>
      <c r="CE24" s="44">
        <v>0</v>
      </c>
      <c r="CF24" s="28">
        <f t="shared" si="14"/>
        <v>0</v>
      </c>
      <c r="CI24" s="30" t="s">
        <v>28</v>
      </c>
      <c r="CJ24" s="44">
        <v>0</v>
      </c>
      <c r="CK24" s="44">
        <v>0</v>
      </c>
      <c r="CL24" s="44">
        <v>0</v>
      </c>
      <c r="CM24" s="44">
        <v>1</v>
      </c>
      <c r="CN24" s="28">
        <f t="shared" si="15"/>
        <v>1</v>
      </c>
      <c r="CP24" s="30" t="s">
        <v>28</v>
      </c>
      <c r="CQ24" s="44"/>
      <c r="CR24" s="44">
        <v>0</v>
      </c>
      <c r="CS24" s="44"/>
      <c r="CT24" s="44"/>
      <c r="CU24" s="28">
        <f t="shared" si="16"/>
        <v>0</v>
      </c>
      <c r="CW24" s="30" t="s">
        <v>28</v>
      </c>
      <c r="CX24" s="44"/>
      <c r="CY24" s="44">
        <v>0</v>
      </c>
      <c r="CZ24" s="44"/>
      <c r="DA24" s="44"/>
      <c r="DB24" s="28">
        <f t="shared" si="17"/>
        <v>0</v>
      </c>
      <c r="DD24" s="30" t="s">
        <v>28</v>
      </c>
      <c r="DE24" s="44"/>
      <c r="DF24" s="44">
        <v>0</v>
      </c>
      <c r="DG24" s="44"/>
      <c r="DH24" s="44"/>
      <c r="DI24" s="28">
        <f t="shared" si="18"/>
        <v>0</v>
      </c>
      <c r="DL24" s="30" t="s">
        <v>28</v>
      </c>
      <c r="DM24" s="44">
        <f t="shared" si="19"/>
        <v>29</v>
      </c>
      <c r="DN24" s="44">
        <f t="shared" si="20"/>
        <v>41</v>
      </c>
      <c r="DO24" s="44">
        <f t="shared" si="21"/>
        <v>4</v>
      </c>
      <c r="DP24" s="44">
        <f t="shared" si="22"/>
        <v>25</v>
      </c>
      <c r="DQ24" s="44">
        <f t="shared" si="23"/>
        <v>99</v>
      </c>
    </row>
    <row r="25" spans="1:121" s="30" customFormat="1" ht="12.75" customHeight="1" x14ac:dyDescent="0.35">
      <c r="A25" s="29">
        <v>71</v>
      </c>
      <c r="B25" s="30" t="s">
        <v>59</v>
      </c>
      <c r="C25" s="44">
        <v>0</v>
      </c>
      <c r="D25" s="44">
        <v>0</v>
      </c>
      <c r="E25" s="44">
        <v>0</v>
      </c>
      <c r="F25" s="44">
        <v>0</v>
      </c>
      <c r="G25" s="28">
        <f t="shared" si="3"/>
        <v>0</v>
      </c>
      <c r="I25" s="30" t="s">
        <v>59</v>
      </c>
      <c r="J25" s="44">
        <v>0</v>
      </c>
      <c r="K25" s="44">
        <v>1</v>
      </c>
      <c r="L25" s="44">
        <v>0</v>
      </c>
      <c r="M25" s="44">
        <v>0</v>
      </c>
      <c r="N25" s="28">
        <f t="shared" si="4"/>
        <v>1</v>
      </c>
      <c r="P25" s="30" t="s">
        <v>59</v>
      </c>
      <c r="Q25" s="44">
        <v>0</v>
      </c>
      <c r="R25" s="44">
        <v>0</v>
      </c>
      <c r="S25" s="44">
        <v>0</v>
      </c>
      <c r="T25" s="44">
        <v>0</v>
      </c>
      <c r="U25" s="28">
        <f t="shared" si="5"/>
        <v>0</v>
      </c>
      <c r="W25" s="30" t="s">
        <v>59</v>
      </c>
      <c r="X25" s="44">
        <v>0</v>
      </c>
      <c r="Y25" s="44">
        <v>0</v>
      </c>
      <c r="Z25" s="44">
        <v>0</v>
      </c>
      <c r="AA25" s="44">
        <v>0</v>
      </c>
      <c r="AB25" s="28">
        <f t="shared" si="6"/>
        <v>0</v>
      </c>
      <c r="AD25" s="30" t="s">
        <v>59</v>
      </c>
      <c r="AE25" s="44">
        <v>0</v>
      </c>
      <c r="AF25" s="44">
        <v>0</v>
      </c>
      <c r="AG25" s="44">
        <v>0</v>
      </c>
      <c r="AH25" s="44">
        <v>2</v>
      </c>
      <c r="AI25" s="28">
        <f t="shared" si="7"/>
        <v>2</v>
      </c>
      <c r="AK25" s="30" t="s">
        <v>59</v>
      </c>
      <c r="AL25" s="44">
        <v>0</v>
      </c>
      <c r="AM25" s="44">
        <v>1</v>
      </c>
      <c r="AN25" s="44">
        <v>0</v>
      </c>
      <c r="AO25" s="44">
        <v>0</v>
      </c>
      <c r="AP25" s="28">
        <f t="shared" si="8"/>
        <v>1</v>
      </c>
      <c r="AR25" s="30" t="s">
        <v>59</v>
      </c>
      <c r="AS25" s="44">
        <v>0</v>
      </c>
      <c r="AT25" s="44">
        <v>0</v>
      </c>
      <c r="AU25" s="44">
        <v>0</v>
      </c>
      <c r="AV25" s="44">
        <v>0</v>
      </c>
      <c r="AW25" s="28">
        <f t="shared" si="9"/>
        <v>0</v>
      </c>
      <c r="AY25" s="30" t="s">
        <v>59</v>
      </c>
      <c r="AZ25" s="44">
        <v>1</v>
      </c>
      <c r="BA25" s="44">
        <v>1</v>
      </c>
      <c r="BB25" s="44">
        <v>0</v>
      </c>
      <c r="BC25" s="44">
        <v>0</v>
      </c>
      <c r="BD25" s="28">
        <f t="shared" si="10"/>
        <v>2</v>
      </c>
      <c r="BF25" s="30" t="s">
        <v>59</v>
      </c>
      <c r="BG25" s="44">
        <v>0</v>
      </c>
      <c r="BH25" s="44">
        <v>0</v>
      </c>
      <c r="BI25" s="44">
        <v>0</v>
      </c>
      <c r="BJ25" s="44">
        <v>0</v>
      </c>
      <c r="BK25" s="28">
        <f t="shared" si="11"/>
        <v>0</v>
      </c>
      <c r="BM25" s="30" t="s">
        <v>59</v>
      </c>
      <c r="BN25" s="44">
        <v>0</v>
      </c>
      <c r="BO25" s="44">
        <v>0</v>
      </c>
      <c r="BP25" s="44">
        <v>0</v>
      </c>
      <c r="BQ25" s="44"/>
      <c r="BR25" s="28">
        <f t="shared" si="12"/>
        <v>0</v>
      </c>
      <c r="BT25" s="30" t="s">
        <v>59</v>
      </c>
      <c r="BU25" s="44">
        <v>1</v>
      </c>
      <c r="BV25" s="44">
        <v>0</v>
      </c>
      <c r="BW25" s="44">
        <v>0</v>
      </c>
      <c r="BX25" s="44">
        <v>0</v>
      </c>
      <c r="BY25" s="28">
        <f t="shared" si="13"/>
        <v>1</v>
      </c>
      <c r="CA25" s="30" t="s">
        <v>59</v>
      </c>
      <c r="CB25" s="44">
        <v>0</v>
      </c>
      <c r="CC25" s="44">
        <v>0</v>
      </c>
      <c r="CD25" s="44">
        <v>0</v>
      </c>
      <c r="CE25" s="44">
        <v>0</v>
      </c>
      <c r="CF25" s="28">
        <f t="shared" si="14"/>
        <v>0</v>
      </c>
      <c r="CI25" s="30" t="s">
        <v>59</v>
      </c>
      <c r="CJ25" s="44">
        <v>1</v>
      </c>
      <c r="CK25" s="44">
        <v>4</v>
      </c>
      <c r="CL25" s="44">
        <v>0</v>
      </c>
      <c r="CM25" s="44">
        <v>3</v>
      </c>
      <c r="CN25" s="28">
        <f t="shared" si="15"/>
        <v>8</v>
      </c>
      <c r="CP25" s="30" t="s">
        <v>59</v>
      </c>
      <c r="CQ25" s="44"/>
      <c r="CR25" s="44">
        <v>0</v>
      </c>
      <c r="CS25" s="44"/>
      <c r="CT25" s="44"/>
      <c r="CU25" s="28">
        <f t="shared" si="16"/>
        <v>0</v>
      </c>
      <c r="CW25" s="30" t="s">
        <v>59</v>
      </c>
      <c r="CX25" s="44"/>
      <c r="CY25" s="44">
        <v>2</v>
      </c>
      <c r="CZ25" s="44"/>
      <c r="DA25" s="44"/>
      <c r="DB25" s="28">
        <f t="shared" si="17"/>
        <v>2</v>
      </c>
      <c r="DD25" s="30" t="s">
        <v>59</v>
      </c>
      <c r="DE25" s="44"/>
      <c r="DF25" s="44">
        <v>0</v>
      </c>
      <c r="DG25" s="44"/>
      <c r="DH25" s="44"/>
      <c r="DI25" s="28">
        <f t="shared" si="18"/>
        <v>0</v>
      </c>
      <c r="DL25" s="30" t="s">
        <v>59</v>
      </c>
      <c r="DM25" s="44">
        <f t="shared" si="19"/>
        <v>3</v>
      </c>
      <c r="DN25" s="44">
        <f t="shared" si="20"/>
        <v>9</v>
      </c>
      <c r="DO25" s="44">
        <f t="shared" si="21"/>
        <v>0</v>
      </c>
      <c r="DP25" s="44">
        <f t="shared" si="22"/>
        <v>5</v>
      </c>
      <c r="DQ25" s="44">
        <f t="shared" si="23"/>
        <v>17</v>
      </c>
    </row>
    <row r="26" spans="1:121" s="30" customFormat="1" ht="12.75" customHeight="1" x14ac:dyDescent="0.35">
      <c r="A26" s="29">
        <v>73</v>
      </c>
      <c r="B26" s="30" t="s">
        <v>30</v>
      </c>
      <c r="C26" s="44">
        <v>1</v>
      </c>
      <c r="D26" s="44">
        <v>0</v>
      </c>
      <c r="E26" s="44">
        <v>0</v>
      </c>
      <c r="F26" s="44">
        <v>1</v>
      </c>
      <c r="G26" s="28">
        <f t="shared" si="3"/>
        <v>2</v>
      </c>
      <c r="I26" s="30" t="s">
        <v>30</v>
      </c>
      <c r="J26" s="44">
        <v>0</v>
      </c>
      <c r="K26" s="44">
        <v>1</v>
      </c>
      <c r="L26" s="44">
        <v>0</v>
      </c>
      <c r="M26" s="44">
        <v>0</v>
      </c>
      <c r="N26" s="28">
        <f t="shared" si="4"/>
        <v>1</v>
      </c>
      <c r="P26" s="30" t="s">
        <v>30</v>
      </c>
      <c r="Q26" s="44">
        <v>0</v>
      </c>
      <c r="R26" s="44">
        <v>0</v>
      </c>
      <c r="S26" s="44">
        <v>0</v>
      </c>
      <c r="T26" s="44">
        <v>0</v>
      </c>
      <c r="U26" s="28">
        <f t="shared" si="5"/>
        <v>0</v>
      </c>
      <c r="W26" s="30" t="s">
        <v>30</v>
      </c>
      <c r="X26" s="44">
        <v>0</v>
      </c>
      <c r="Y26" s="44">
        <v>0</v>
      </c>
      <c r="Z26" s="44">
        <v>0</v>
      </c>
      <c r="AA26" s="44">
        <v>0</v>
      </c>
      <c r="AB26" s="28">
        <f t="shared" si="6"/>
        <v>0</v>
      </c>
      <c r="AD26" s="30" t="s">
        <v>30</v>
      </c>
      <c r="AE26" s="44">
        <v>0</v>
      </c>
      <c r="AF26" s="44">
        <v>0</v>
      </c>
      <c r="AG26" s="44">
        <v>0</v>
      </c>
      <c r="AH26" s="44">
        <v>0</v>
      </c>
      <c r="AI26" s="28">
        <f t="shared" si="7"/>
        <v>0</v>
      </c>
      <c r="AK26" s="30" t="s">
        <v>30</v>
      </c>
      <c r="AL26" s="44">
        <v>2</v>
      </c>
      <c r="AM26" s="44">
        <v>0</v>
      </c>
      <c r="AN26" s="44">
        <v>1</v>
      </c>
      <c r="AO26" s="44">
        <v>7</v>
      </c>
      <c r="AP26" s="28">
        <f t="shared" si="8"/>
        <v>10</v>
      </c>
      <c r="AR26" s="30" t="s">
        <v>30</v>
      </c>
      <c r="AS26" s="44">
        <v>0</v>
      </c>
      <c r="AT26" s="44">
        <v>0</v>
      </c>
      <c r="AU26" s="44">
        <v>0</v>
      </c>
      <c r="AV26" s="44">
        <v>0</v>
      </c>
      <c r="AW26" s="28">
        <f t="shared" si="9"/>
        <v>0</v>
      </c>
      <c r="AY26" s="30" t="s">
        <v>30</v>
      </c>
      <c r="AZ26" s="44">
        <v>38</v>
      </c>
      <c r="BA26" s="44">
        <v>8</v>
      </c>
      <c r="BB26" s="44">
        <v>0</v>
      </c>
      <c r="BC26" s="44">
        <v>3</v>
      </c>
      <c r="BD26" s="28">
        <f t="shared" si="10"/>
        <v>49</v>
      </c>
      <c r="BF26" s="30" t="s">
        <v>30</v>
      </c>
      <c r="BG26" s="44">
        <v>0</v>
      </c>
      <c r="BH26" s="44">
        <v>0</v>
      </c>
      <c r="BI26" s="44">
        <v>0</v>
      </c>
      <c r="BJ26" s="44">
        <v>0</v>
      </c>
      <c r="BK26" s="28">
        <f t="shared" si="11"/>
        <v>0</v>
      </c>
      <c r="BM26" s="30" t="s">
        <v>30</v>
      </c>
      <c r="BN26" s="44">
        <v>0</v>
      </c>
      <c r="BO26" s="44">
        <v>0</v>
      </c>
      <c r="BP26" s="44">
        <v>0</v>
      </c>
      <c r="BQ26" s="44"/>
      <c r="BR26" s="28">
        <f t="shared" si="12"/>
        <v>0</v>
      </c>
      <c r="BT26" s="30" t="s">
        <v>30</v>
      </c>
      <c r="BU26" s="44">
        <v>4</v>
      </c>
      <c r="BV26" s="44">
        <v>29</v>
      </c>
      <c r="BW26" s="44">
        <v>1</v>
      </c>
      <c r="BX26" s="44">
        <v>9</v>
      </c>
      <c r="BY26" s="28">
        <f t="shared" si="13"/>
        <v>43</v>
      </c>
      <c r="CA26" s="30" t="s">
        <v>30</v>
      </c>
      <c r="CB26" s="44">
        <v>0</v>
      </c>
      <c r="CC26" s="44">
        <v>0</v>
      </c>
      <c r="CD26" s="44">
        <v>0</v>
      </c>
      <c r="CE26" s="44">
        <v>1</v>
      </c>
      <c r="CF26" s="28">
        <f t="shared" si="14"/>
        <v>1</v>
      </c>
      <c r="CI26" s="30" t="s">
        <v>30</v>
      </c>
      <c r="CJ26" s="44">
        <v>1</v>
      </c>
      <c r="CK26" s="44">
        <v>4</v>
      </c>
      <c r="CL26" s="44">
        <v>1</v>
      </c>
      <c r="CM26" s="44">
        <v>6</v>
      </c>
      <c r="CN26" s="28">
        <f t="shared" si="15"/>
        <v>12</v>
      </c>
      <c r="CP26" s="30" t="s">
        <v>30</v>
      </c>
      <c r="CQ26" s="44"/>
      <c r="CR26" s="44">
        <v>2</v>
      </c>
      <c r="CS26" s="44"/>
      <c r="CT26" s="44"/>
      <c r="CU26" s="28">
        <f t="shared" si="16"/>
        <v>2</v>
      </c>
      <c r="CW26" s="30" t="s">
        <v>30</v>
      </c>
      <c r="CX26" s="44"/>
      <c r="CY26" s="44">
        <v>0</v>
      </c>
      <c r="CZ26" s="44"/>
      <c r="DA26" s="44"/>
      <c r="DB26" s="28">
        <f t="shared" si="17"/>
        <v>0</v>
      </c>
      <c r="DD26" s="30" t="s">
        <v>30</v>
      </c>
      <c r="DE26" s="44"/>
      <c r="DF26" s="44">
        <v>0</v>
      </c>
      <c r="DG26" s="44"/>
      <c r="DH26" s="44"/>
      <c r="DI26" s="28">
        <f t="shared" si="18"/>
        <v>0</v>
      </c>
      <c r="DL26" s="30" t="s">
        <v>30</v>
      </c>
      <c r="DM26" s="44">
        <f t="shared" si="19"/>
        <v>46</v>
      </c>
      <c r="DN26" s="44">
        <f t="shared" si="20"/>
        <v>44</v>
      </c>
      <c r="DO26" s="44">
        <f t="shared" si="21"/>
        <v>3</v>
      </c>
      <c r="DP26" s="44">
        <f t="shared" si="22"/>
        <v>27</v>
      </c>
      <c r="DQ26" s="44">
        <f t="shared" si="23"/>
        <v>120</v>
      </c>
    </row>
    <row r="27" spans="1:121" s="30" customFormat="1" ht="12.75" customHeight="1" x14ac:dyDescent="0.35">
      <c r="A27" s="29">
        <v>74</v>
      </c>
      <c r="B27" s="30" t="s">
        <v>31</v>
      </c>
      <c r="C27" s="44">
        <v>1</v>
      </c>
      <c r="D27" s="44">
        <v>4</v>
      </c>
      <c r="E27" s="44">
        <v>0</v>
      </c>
      <c r="F27" s="44">
        <v>3</v>
      </c>
      <c r="G27" s="28">
        <f t="shared" si="3"/>
        <v>8</v>
      </c>
      <c r="I27" s="30" t="s">
        <v>31</v>
      </c>
      <c r="J27" s="44">
        <v>2</v>
      </c>
      <c r="K27" s="44">
        <v>0</v>
      </c>
      <c r="L27" s="44">
        <v>0</v>
      </c>
      <c r="M27" s="44">
        <v>0</v>
      </c>
      <c r="N27" s="28">
        <f t="shared" si="4"/>
        <v>2</v>
      </c>
      <c r="P27" s="30" t="s">
        <v>31</v>
      </c>
      <c r="Q27" s="44">
        <v>0</v>
      </c>
      <c r="R27" s="44">
        <v>0</v>
      </c>
      <c r="S27" s="44">
        <v>0</v>
      </c>
      <c r="T27" s="44">
        <v>0</v>
      </c>
      <c r="U27" s="28">
        <f t="shared" si="5"/>
        <v>0</v>
      </c>
      <c r="W27" s="30" t="s">
        <v>31</v>
      </c>
      <c r="X27" s="44">
        <v>0</v>
      </c>
      <c r="Y27" s="44">
        <v>0</v>
      </c>
      <c r="Z27" s="44">
        <v>0</v>
      </c>
      <c r="AA27" s="44">
        <v>0</v>
      </c>
      <c r="AB27" s="28">
        <f t="shared" si="6"/>
        <v>0</v>
      </c>
      <c r="AD27" s="30" t="s">
        <v>31</v>
      </c>
      <c r="AE27" s="44">
        <v>0</v>
      </c>
      <c r="AF27" s="44">
        <v>0</v>
      </c>
      <c r="AG27" s="44">
        <v>0</v>
      </c>
      <c r="AH27" s="44">
        <v>0</v>
      </c>
      <c r="AI27" s="28">
        <f t="shared" si="7"/>
        <v>0</v>
      </c>
      <c r="AK27" s="30" t="s">
        <v>31</v>
      </c>
      <c r="AL27" s="44">
        <v>0</v>
      </c>
      <c r="AM27" s="44">
        <v>0</v>
      </c>
      <c r="AN27" s="44">
        <v>0</v>
      </c>
      <c r="AO27" s="44">
        <v>1</v>
      </c>
      <c r="AP27" s="28">
        <f t="shared" si="8"/>
        <v>1</v>
      </c>
      <c r="AR27" s="30" t="s">
        <v>31</v>
      </c>
      <c r="AS27" s="44">
        <v>0</v>
      </c>
      <c r="AT27" s="44">
        <v>0</v>
      </c>
      <c r="AU27" s="44">
        <v>0</v>
      </c>
      <c r="AV27" s="44">
        <v>0</v>
      </c>
      <c r="AW27" s="28">
        <f t="shared" si="9"/>
        <v>0</v>
      </c>
      <c r="AY27" s="30" t="s">
        <v>31</v>
      </c>
      <c r="AZ27" s="44">
        <v>37</v>
      </c>
      <c r="BA27" s="44">
        <v>4</v>
      </c>
      <c r="BB27" s="44">
        <v>0</v>
      </c>
      <c r="BC27" s="44">
        <v>2</v>
      </c>
      <c r="BD27" s="28">
        <f t="shared" si="10"/>
        <v>43</v>
      </c>
      <c r="BF27" s="30" t="s">
        <v>31</v>
      </c>
      <c r="BG27" s="44">
        <v>0</v>
      </c>
      <c r="BH27" s="44">
        <v>0</v>
      </c>
      <c r="BI27" s="44">
        <v>0</v>
      </c>
      <c r="BJ27" s="44">
        <v>0</v>
      </c>
      <c r="BK27" s="28">
        <f t="shared" si="11"/>
        <v>0</v>
      </c>
      <c r="BM27" s="30" t="s">
        <v>31</v>
      </c>
      <c r="BN27" s="44">
        <v>0</v>
      </c>
      <c r="BO27" s="44">
        <v>0</v>
      </c>
      <c r="BP27" s="44">
        <v>0</v>
      </c>
      <c r="BQ27" s="44"/>
      <c r="BR27" s="28">
        <f t="shared" si="12"/>
        <v>0</v>
      </c>
      <c r="BT27" s="30" t="s">
        <v>31</v>
      </c>
      <c r="BU27" s="44">
        <v>8</v>
      </c>
      <c r="BV27" s="44">
        <v>50</v>
      </c>
      <c r="BW27" s="44">
        <v>0</v>
      </c>
      <c r="BX27" s="44">
        <v>15</v>
      </c>
      <c r="BY27" s="28">
        <f t="shared" si="13"/>
        <v>73</v>
      </c>
      <c r="CA27" s="30" t="s">
        <v>31</v>
      </c>
      <c r="CB27" s="44">
        <v>0</v>
      </c>
      <c r="CC27" s="44">
        <v>0</v>
      </c>
      <c r="CD27" s="44">
        <v>0</v>
      </c>
      <c r="CE27" s="44">
        <v>0</v>
      </c>
      <c r="CF27" s="28">
        <f t="shared" si="14"/>
        <v>0</v>
      </c>
      <c r="CI27" s="30" t="s">
        <v>31</v>
      </c>
      <c r="CJ27" s="44">
        <v>0</v>
      </c>
      <c r="CK27" s="44">
        <v>0</v>
      </c>
      <c r="CL27" s="44">
        <v>0</v>
      </c>
      <c r="CM27" s="44">
        <v>7</v>
      </c>
      <c r="CN27" s="28">
        <f t="shared" si="15"/>
        <v>7</v>
      </c>
      <c r="CP27" s="30" t="s">
        <v>31</v>
      </c>
      <c r="CQ27" s="44"/>
      <c r="CR27" s="44">
        <v>0</v>
      </c>
      <c r="CS27" s="44"/>
      <c r="CT27" s="44"/>
      <c r="CU27" s="28">
        <f t="shared" si="16"/>
        <v>0</v>
      </c>
      <c r="CW27" s="30" t="s">
        <v>31</v>
      </c>
      <c r="CX27" s="44"/>
      <c r="CY27" s="44">
        <v>0</v>
      </c>
      <c r="CZ27" s="44"/>
      <c r="DA27" s="44"/>
      <c r="DB27" s="28">
        <f t="shared" si="17"/>
        <v>0</v>
      </c>
      <c r="DD27" s="30" t="s">
        <v>31</v>
      </c>
      <c r="DE27" s="44"/>
      <c r="DF27" s="44">
        <v>0</v>
      </c>
      <c r="DG27" s="44"/>
      <c r="DH27" s="44"/>
      <c r="DI27" s="28">
        <f t="shared" si="18"/>
        <v>0</v>
      </c>
      <c r="DL27" s="30" t="s">
        <v>31</v>
      </c>
      <c r="DM27" s="44">
        <f t="shared" si="19"/>
        <v>48</v>
      </c>
      <c r="DN27" s="44">
        <f t="shared" si="20"/>
        <v>58</v>
      </c>
      <c r="DO27" s="44">
        <f t="shared" si="21"/>
        <v>0</v>
      </c>
      <c r="DP27" s="44">
        <f t="shared" si="22"/>
        <v>28</v>
      </c>
      <c r="DQ27" s="44">
        <f t="shared" si="23"/>
        <v>134</v>
      </c>
    </row>
    <row r="28" spans="1:121" s="30" customFormat="1" ht="12.75" customHeight="1" x14ac:dyDescent="0.35">
      <c r="A28" s="29">
        <v>75</v>
      </c>
      <c r="B28" s="30" t="s">
        <v>32</v>
      </c>
      <c r="C28" s="44">
        <v>1</v>
      </c>
      <c r="D28" s="44">
        <v>2</v>
      </c>
      <c r="E28" s="44">
        <v>0</v>
      </c>
      <c r="F28" s="44">
        <v>0</v>
      </c>
      <c r="G28" s="28">
        <f t="shared" si="3"/>
        <v>3</v>
      </c>
      <c r="I28" s="30" t="s">
        <v>32</v>
      </c>
      <c r="J28" s="44">
        <v>1</v>
      </c>
      <c r="K28" s="44">
        <v>0</v>
      </c>
      <c r="L28" s="44">
        <v>0</v>
      </c>
      <c r="M28" s="44">
        <v>1</v>
      </c>
      <c r="N28" s="28">
        <f t="shared" si="4"/>
        <v>2</v>
      </c>
      <c r="P28" s="30" t="s">
        <v>32</v>
      </c>
      <c r="Q28" s="44">
        <v>0</v>
      </c>
      <c r="R28" s="44">
        <v>0</v>
      </c>
      <c r="S28" s="44">
        <v>0</v>
      </c>
      <c r="T28" s="44">
        <v>0</v>
      </c>
      <c r="U28" s="28">
        <f t="shared" si="5"/>
        <v>0</v>
      </c>
      <c r="W28" s="30" t="s">
        <v>32</v>
      </c>
      <c r="X28" s="44">
        <v>0</v>
      </c>
      <c r="Y28" s="44">
        <v>0</v>
      </c>
      <c r="Z28" s="44">
        <v>0</v>
      </c>
      <c r="AA28" s="44">
        <v>0</v>
      </c>
      <c r="AB28" s="28">
        <f t="shared" si="6"/>
        <v>0</v>
      </c>
      <c r="AD28" s="30" t="s">
        <v>32</v>
      </c>
      <c r="AE28" s="44">
        <v>0</v>
      </c>
      <c r="AF28" s="44">
        <v>0</v>
      </c>
      <c r="AG28" s="44">
        <v>0</v>
      </c>
      <c r="AH28" s="44">
        <v>0</v>
      </c>
      <c r="AI28" s="28">
        <f t="shared" si="7"/>
        <v>0</v>
      </c>
      <c r="AK28" s="30" t="s">
        <v>32</v>
      </c>
      <c r="AL28" s="44">
        <v>7</v>
      </c>
      <c r="AM28" s="44">
        <v>4</v>
      </c>
      <c r="AN28" s="44">
        <v>0</v>
      </c>
      <c r="AO28" s="44">
        <v>0</v>
      </c>
      <c r="AP28" s="28">
        <f t="shared" si="8"/>
        <v>11</v>
      </c>
      <c r="AR28" s="30" t="s">
        <v>32</v>
      </c>
      <c r="AS28" s="44">
        <v>0</v>
      </c>
      <c r="AT28" s="44">
        <v>0</v>
      </c>
      <c r="AU28" s="44">
        <v>0</v>
      </c>
      <c r="AV28" s="44">
        <v>0</v>
      </c>
      <c r="AW28" s="28">
        <f t="shared" si="9"/>
        <v>0</v>
      </c>
      <c r="AY28" s="30" t="s">
        <v>32</v>
      </c>
      <c r="AZ28" s="44">
        <v>13</v>
      </c>
      <c r="BA28" s="44">
        <v>5</v>
      </c>
      <c r="BB28" s="44">
        <v>0</v>
      </c>
      <c r="BC28" s="44">
        <v>0</v>
      </c>
      <c r="BD28" s="28">
        <f t="shared" si="10"/>
        <v>18</v>
      </c>
      <c r="BF28" s="30" t="s">
        <v>32</v>
      </c>
      <c r="BG28" s="44">
        <v>0</v>
      </c>
      <c r="BH28" s="44">
        <v>0</v>
      </c>
      <c r="BI28" s="44">
        <v>0</v>
      </c>
      <c r="BJ28" s="44">
        <v>0</v>
      </c>
      <c r="BK28" s="28">
        <f t="shared" si="11"/>
        <v>0</v>
      </c>
      <c r="BM28" s="30" t="s">
        <v>32</v>
      </c>
      <c r="BN28" s="44">
        <v>0</v>
      </c>
      <c r="BO28" s="44">
        <v>0</v>
      </c>
      <c r="BP28" s="44">
        <v>0</v>
      </c>
      <c r="BQ28" s="44"/>
      <c r="BR28" s="28">
        <f t="shared" si="12"/>
        <v>0</v>
      </c>
      <c r="BT28" s="30" t="s">
        <v>32</v>
      </c>
      <c r="BU28" s="44">
        <v>12</v>
      </c>
      <c r="BV28" s="44">
        <v>32</v>
      </c>
      <c r="BW28" s="44">
        <v>1</v>
      </c>
      <c r="BX28" s="44">
        <v>7</v>
      </c>
      <c r="BY28" s="28">
        <f t="shared" si="13"/>
        <v>52</v>
      </c>
      <c r="CA28" s="30" t="s">
        <v>32</v>
      </c>
      <c r="CB28" s="44">
        <v>1</v>
      </c>
      <c r="CC28" s="44">
        <v>0</v>
      </c>
      <c r="CD28" s="44">
        <v>0</v>
      </c>
      <c r="CE28" s="44">
        <v>0</v>
      </c>
      <c r="CF28" s="28">
        <f t="shared" si="14"/>
        <v>1</v>
      </c>
      <c r="CI28" s="30" t="s">
        <v>32</v>
      </c>
      <c r="CJ28" s="44">
        <v>0</v>
      </c>
      <c r="CK28" s="44">
        <v>0</v>
      </c>
      <c r="CL28" s="44">
        <v>0</v>
      </c>
      <c r="CM28" s="44">
        <v>4</v>
      </c>
      <c r="CN28" s="28">
        <f t="shared" si="15"/>
        <v>4</v>
      </c>
      <c r="CP28" s="30" t="s">
        <v>32</v>
      </c>
      <c r="CQ28" s="44"/>
      <c r="CR28" s="44">
        <v>0</v>
      </c>
      <c r="CS28" s="44"/>
      <c r="CT28" s="44"/>
      <c r="CU28" s="28">
        <f t="shared" si="16"/>
        <v>0</v>
      </c>
      <c r="CW28" s="30" t="s">
        <v>32</v>
      </c>
      <c r="CX28" s="44"/>
      <c r="CY28" s="44">
        <v>0</v>
      </c>
      <c r="CZ28" s="44"/>
      <c r="DA28" s="44"/>
      <c r="DB28" s="28">
        <f t="shared" si="17"/>
        <v>0</v>
      </c>
      <c r="DD28" s="30" t="s">
        <v>32</v>
      </c>
      <c r="DE28" s="44"/>
      <c r="DF28" s="44">
        <v>0</v>
      </c>
      <c r="DG28" s="44"/>
      <c r="DH28" s="44"/>
      <c r="DI28" s="28">
        <f t="shared" si="18"/>
        <v>0</v>
      </c>
      <c r="DL28" s="30" t="s">
        <v>32</v>
      </c>
      <c r="DM28" s="44">
        <f t="shared" si="19"/>
        <v>35</v>
      </c>
      <c r="DN28" s="44">
        <f t="shared" si="20"/>
        <v>43</v>
      </c>
      <c r="DO28" s="44">
        <f t="shared" si="21"/>
        <v>1</v>
      </c>
      <c r="DP28" s="44">
        <f t="shared" si="22"/>
        <v>12</v>
      </c>
      <c r="DQ28" s="44">
        <f t="shared" si="23"/>
        <v>91</v>
      </c>
    </row>
    <row r="29" spans="1:121" s="30" customFormat="1" ht="12.75" customHeight="1" x14ac:dyDescent="0.35">
      <c r="A29" s="29">
        <v>76</v>
      </c>
      <c r="B29" s="30" t="s">
        <v>33</v>
      </c>
      <c r="C29" s="44">
        <v>0</v>
      </c>
      <c r="D29" s="44">
        <v>2</v>
      </c>
      <c r="E29" s="44">
        <v>0</v>
      </c>
      <c r="F29" s="44">
        <v>0</v>
      </c>
      <c r="G29" s="28">
        <f t="shared" si="3"/>
        <v>2</v>
      </c>
      <c r="I29" s="30" t="s">
        <v>33</v>
      </c>
      <c r="J29" s="44">
        <v>0</v>
      </c>
      <c r="K29" s="44">
        <v>1</v>
      </c>
      <c r="L29" s="44">
        <v>0</v>
      </c>
      <c r="M29" s="44">
        <v>0</v>
      </c>
      <c r="N29" s="28">
        <f t="shared" si="4"/>
        <v>1</v>
      </c>
      <c r="P29" s="30" t="s">
        <v>33</v>
      </c>
      <c r="Q29" s="44">
        <v>0</v>
      </c>
      <c r="R29" s="44">
        <v>0</v>
      </c>
      <c r="S29" s="44">
        <v>0</v>
      </c>
      <c r="T29" s="44">
        <v>0</v>
      </c>
      <c r="U29" s="28">
        <f t="shared" si="5"/>
        <v>0</v>
      </c>
      <c r="W29" s="30" t="s">
        <v>33</v>
      </c>
      <c r="X29" s="44">
        <v>0</v>
      </c>
      <c r="Y29" s="44">
        <v>0</v>
      </c>
      <c r="Z29" s="44">
        <v>0</v>
      </c>
      <c r="AA29" s="44">
        <v>0</v>
      </c>
      <c r="AB29" s="28">
        <f t="shared" si="6"/>
        <v>0</v>
      </c>
      <c r="AD29" s="30" t="s">
        <v>33</v>
      </c>
      <c r="AE29" s="44">
        <v>0</v>
      </c>
      <c r="AF29" s="44">
        <v>0</v>
      </c>
      <c r="AG29" s="44">
        <v>0</v>
      </c>
      <c r="AH29" s="44">
        <v>8</v>
      </c>
      <c r="AI29" s="28">
        <f t="shared" si="7"/>
        <v>8</v>
      </c>
      <c r="AK29" s="30" t="s">
        <v>33</v>
      </c>
      <c r="AL29" s="44">
        <v>0</v>
      </c>
      <c r="AM29" s="44">
        <v>0</v>
      </c>
      <c r="AN29" s="44">
        <v>1</v>
      </c>
      <c r="AO29" s="44">
        <v>0</v>
      </c>
      <c r="AP29" s="28">
        <f t="shared" si="8"/>
        <v>1</v>
      </c>
      <c r="AR29" s="30" t="s">
        <v>33</v>
      </c>
      <c r="AS29" s="44">
        <v>4</v>
      </c>
      <c r="AT29" s="44">
        <v>1</v>
      </c>
      <c r="AU29" s="44">
        <v>0</v>
      </c>
      <c r="AV29" s="44">
        <v>0</v>
      </c>
      <c r="AW29" s="28">
        <f t="shared" si="9"/>
        <v>5</v>
      </c>
      <c r="AY29" s="30" t="s">
        <v>33</v>
      </c>
      <c r="AZ29" s="44">
        <v>2</v>
      </c>
      <c r="BA29" s="44">
        <v>1</v>
      </c>
      <c r="BB29" s="44">
        <v>0</v>
      </c>
      <c r="BC29" s="44">
        <v>0</v>
      </c>
      <c r="BD29" s="28">
        <f t="shared" si="10"/>
        <v>3</v>
      </c>
      <c r="BF29" s="30" t="s">
        <v>33</v>
      </c>
      <c r="BG29" s="44">
        <v>3</v>
      </c>
      <c r="BH29" s="44">
        <v>1</v>
      </c>
      <c r="BI29" s="44">
        <v>1</v>
      </c>
      <c r="BJ29" s="44">
        <v>0</v>
      </c>
      <c r="BK29" s="28">
        <f t="shared" si="11"/>
        <v>5</v>
      </c>
      <c r="BM29" s="30" t="s">
        <v>33</v>
      </c>
      <c r="BN29" s="44">
        <v>0</v>
      </c>
      <c r="BO29" s="44">
        <v>0</v>
      </c>
      <c r="BP29" s="44">
        <v>0</v>
      </c>
      <c r="BQ29" s="44"/>
      <c r="BR29" s="28">
        <f t="shared" si="12"/>
        <v>0</v>
      </c>
      <c r="BT29" s="30" t="s">
        <v>33</v>
      </c>
      <c r="BU29" s="44">
        <v>0</v>
      </c>
      <c r="BV29" s="44">
        <v>10</v>
      </c>
      <c r="BW29" s="44">
        <v>0</v>
      </c>
      <c r="BX29" s="44">
        <v>4</v>
      </c>
      <c r="BY29" s="28">
        <f t="shared" si="13"/>
        <v>14</v>
      </c>
      <c r="CA29" s="30" t="s">
        <v>33</v>
      </c>
      <c r="CB29" s="44">
        <v>0</v>
      </c>
      <c r="CC29" s="44">
        <v>0</v>
      </c>
      <c r="CD29" s="44">
        <v>0</v>
      </c>
      <c r="CE29" s="44">
        <v>0</v>
      </c>
      <c r="CF29" s="28">
        <f t="shared" si="14"/>
        <v>0</v>
      </c>
      <c r="CI29" s="30" t="s">
        <v>33</v>
      </c>
      <c r="CJ29" s="44">
        <v>0</v>
      </c>
      <c r="CK29" s="44">
        <v>42</v>
      </c>
      <c r="CL29" s="44">
        <v>1</v>
      </c>
      <c r="CM29" s="44">
        <v>1</v>
      </c>
      <c r="CN29" s="28">
        <f t="shared" si="15"/>
        <v>44</v>
      </c>
      <c r="CP29" s="30" t="s">
        <v>33</v>
      </c>
      <c r="CQ29" s="44"/>
      <c r="CR29" s="44">
        <v>0</v>
      </c>
      <c r="CS29" s="44"/>
      <c r="CT29" s="44"/>
      <c r="CU29" s="28">
        <f t="shared" si="16"/>
        <v>0</v>
      </c>
      <c r="CW29" s="30" t="s">
        <v>33</v>
      </c>
      <c r="CX29" s="44"/>
      <c r="CY29" s="44">
        <v>0</v>
      </c>
      <c r="CZ29" s="44"/>
      <c r="DA29" s="44"/>
      <c r="DB29" s="28">
        <f t="shared" si="17"/>
        <v>0</v>
      </c>
      <c r="DD29" s="30" t="s">
        <v>33</v>
      </c>
      <c r="DE29" s="44"/>
      <c r="DF29" s="44">
        <v>0</v>
      </c>
      <c r="DG29" s="44"/>
      <c r="DH29" s="44"/>
      <c r="DI29" s="28">
        <f t="shared" si="18"/>
        <v>0</v>
      </c>
      <c r="DL29" s="30" t="s">
        <v>33</v>
      </c>
      <c r="DM29" s="44">
        <f t="shared" si="19"/>
        <v>9</v>
      </c>
      <c r="DN29" s="44">
        <f t="shared" si="20"/>
        <v>58</v>
      </c>
      <c r="DO29" s="44">
        <f t="shared" si="21"/>
        <v>3</v>
      </c>
      <c r="DP29" s="44">
        <f t="shared" si="22"/>
        <v>13</v>
      </c>
      <c r="DQ29" s="44">
        <f t="shared" si="23"/>
        <v>83</v>
      </c>
    </row>
    <row r="30" spans="1:121" s="30" customFormat="1" ht="12.75" customHeight="1" x14ac:dyDescent="0.35">
      <c r="A30" s="29">
        <v>79</v>
      </c>
      <c r="B30" s="30" t="s">
        <v>35</v>
      </c>
      <c r="C30" s="44">
        <v>0</v>
      </c>
      <c r="D30" s="44">
        <v>1</v>
      </c>
      <c r="E30" s="44">
        <v>0</v>
      </c>
      <c r="F30" s="44">
        <v>0</v>
      </c>
      <c r="G30" s="28">
        <f t="shared" si="3"/>
        <v>1</v>
      </c>
      <c r="I30" s="30" t="s">
        <v>35</v>
      </c>
      <c r="J30" s="44">
        <v>0</v>
      </c>
      <c r="K30" s="44">
        <v>0</v>
      </c>
      <c r="L30" s="44">
        <v>0</v>
      </c>
      <c r="M30" s="44">
        <v>0</v>
      </c>
      <c r="N30" s="28">
        <f t="shared" si="4"/>
        <v>0</v>
      </c>
      <c r="P30" s="30" t="s">
        <v>35</v>
      </c>
      <c r="Q30" s="44">
        <v>0</v>
      </c>
      <c r="R30" s="44">
        <v>0</v>
      </c>
      <c r="S30" s="44">
        <v>0</v>
      </c>
      <c r="T30" s="44">
        <v>0</v>
      </c>
      <c r="U30" s="28">
        <f t="shared" si="5"/>
        <v>0</v>
      </c>
      <c r="W30" s="30" t="s">
        <v>35</v>
      </c>
      <c r="X30" s="44">
        <v>0</v>
      </c>
      <c r="Y30" s="44">
        <v>0</v>
      </c>
      <c r="Z30" s="44">
        <v>0</v>
      </c>
      <c r="AA30" s="44">
        <v>0</v>
      </c>
      <c r="AB30" s="28">
        <f t="shared" si="6"/>
        <v>0</v>
      </c>
      <c r="AD30" s="30" t="s">
        <v>35</v>
      </c>
      <c r="AE30" s="44">
        <v>0</v>
      </c>
      <c r="AF30" s="44">
        <v>0</v>
      </c>
      <c r="AG30" s="44">
        <v>0</v>
      </c>
      <c r="AH30" s="44">
        <v>2</v>
      </c>
      <c r="AI30" s="28">
        <f t="shared" si="7"/>
        <v>2</v>
      </c>
      <c r="AK30" s="30" t="s">
        <v>35</v>
      </c>
      <c r="AL30" s="44">
        <v>0</v>
      </c>
      <c r="AM30" s="44">
        <v>0</v>
      </c>
      <c r="AN30" s="44">
        <v>0</v>
      </c>
      <c r="AO30" s="44">
        <v>0</v>
      </c>
      <c r="AP30" s="28">
        <f t="shared" si="8"/>
        <v>0</v>
      </c>
      <c r="AR30" s="30" t="s">
        <v>35</v>
      </c>
      <c r="AS30" s="44">
        <v>0</v>
      </c>
      <c r="AT30" s="44">
        <v>0</v>
      </c>
      <c r="AU30" s="44">
        <v>0</v>
      </c>
      <c r="AV30" s="44">
        <v>0</v>
      </c>
      <c r="AW30" s="28">
        <f t="shared" si="9"/>
        <v>0</v>
      </c>
      <c r="AY30" s="30" t="s">
        <v>35</v>
      </c>
      <c r="AZ30" s="44">
        <v>4</v>
      </c>
      <c r="BA30" s="44">
        <v>5</v>
      </c>
      <c r="BB30" s="44">
        <v>0</v>
      </c>
      <c r="BC30" s="44">
        <v>2</v>
      </c>
      <c r="BD30" s="28">
        <f t="shared" si="10"/>
        <v>11</v>
      </c>
      <c r="BF30" s="30" t="s">
        <v>35</v>
      </c>
      <c r="BG30" s="44">
        <v>0</v>
      </c>
      <c r="BH30" s="44">
        <v>0</v>
      </c>
      <c r="BI30" s="44">
        <v>0</v>
      </c>
      <c r="BJ30" s="44">
        <v>1</v>
      </c>
      <c r="BK30" s="28">
        <f t="shared" si="11"/>
        <v>1</v>
      </c>
      <c r="BM30" s="30" t="s">
        <v>35</v>
      </c>
      <c r="BN30" s="44">
        <v>0</v>
      </c>
      <c r="BO30" s="44">
        <v>0</v>
      </c>
      <c r="BP30" s="44">
        <v>0</v>
      </c>
      <c r="BQ30" s="44"/>
      <c r="BR30" s="28">
        <f t="shared" si="12"/>
        <v>0</v>
      </c>
      <c r="BT30" s="30" t="s">
        <v>35</v>
      </c>
      <c r="BU30" s="44">
        <v>1</v>
      </c>
      <c r="BV30" s="44">
        <v>1</v>
      </c>
      <c r="BW30" s="44">
        <v>0</v>
      </c>
      <c r="BX30" s="44">
        <v>18</v>
      </c>
      <c r="BY30" s="28">
        <f t="shared" si="13"/>
        <v>20</v>
      </c>
      <c r="CA30" s="30" t="s">
        <v>35</v>
      </c>
      <c r="CB30" s="44">
        <v>0</v>
      </c>
      <c r="CC30" s="44">
        <v>0</v>
      </c>
      <c r="CD30" s="44">
        <v>0</v>
      </c>
      <c r="CE30" s="44">
        <v>0</v>
      </c>
      <c r="CF30" s="28">
        <f t="shared" si="14"/>
        <v>0</v>
      </c>
      <c r="CI30" s="30" t="s">
        <v>35</v>
      </c>
      <c r="CJ30" s="44">
        <v>0</v>
      </c>
      <c r="CK30" s="44">
        <v>0</v>
      </c>
      <c r="CL30" s="44">
        <v>0</v>
      </c>
      <c r="CM30" s="44">
        <v>15</v>
      </c>
      <c r="CN30" s="28">
        <f t="shared" si="15"/>
        <v>15</v>
      </c>
      <c r="CP30" s="30" t="s">
        <v>35</v>
      </c>
      <c r="CQ30" s="44"/>
      <c r="CR30" s="44">
        <v>0</v>
      </c>
      <c r="CS30" s="44"/>
      <c r="CT30" s="44"/>
      <c r="CU30" s="28">
        <f t="shared" si="16"/>
        <v>0</v>
      </c>
      <c r="CW30" s="30" t="s">
        <v>35</v>
      </c>
      <c r="CX30" s="44"/>
      <c r="CY30" s="44">
        <v>50</v>
      </c>
      <c r="CZ30" s="44"/>
      <c r="DA30" s="44"/>
      <c r="DB30" s="28">
        <f t="shared" si="17"/>
        <v>50</v>
      </c>
      <c r="DD30" s="30" t="s">
        <v>35</v>
      </c>
      <c r="DE30" s="44"/>
      <c r="DF30" s="44">
        <v>0</v>
      </c>
      <c r="DG30" s="44"/>
      <c r="DH30" s="44"/>
      <c r="DI30" s="28">
        <f t="shared" si="18"/>
        <v>0</v>
      </c>
      <c r="DL30" s="30" t="s">
        <v>35</v>
      </c>
      <c r="DM30" s="44">
        <f t="shared" si="19"/>
        <v>5</v>
      </c>
      <c r="DN30" s="44">
        <f t="shared" si="20"/>
        <v>57</v>
      </c>
      <c r="DO30" s="44">
        <f t="shared" si="21"/>
        <v>0</v>
      </c>
      <c r="DP30" s="44">
        <f t="shared" si="22"/>
        <v>38</v>
      </c>
      <c r="DQ30" s="44">
        <f t="shared" si="23"/>
        <v>100</v>
      </c>
    </row>
    <row r="31" spans="1:121" s="30" customFormat="1" ht="12.75" customHeight="1" x14ac:dyDescent="0.35">
      <c r="A31" s="29"/>
      <c r="B31" s="30" t="s">
        <v>36</v>
      </c>
      <c r="C31" s="44">
        <v>0</v>
      </c>
      <c r="D31" s="44">
        <v>0</v>
      </c>
      <c r="E31" s="44">
        <v>0</v>
      </c>
      <c r="F31" s="44">
        <v>0</v>
      </c>
      <c r="G31" s="28">
        <f t="shared" si="3"/>
        <v>0</v>
      </c>
      <c r="I31" s="30" t="s">
        <v>36</v>
      </c>
      <c r="J31" s="44">
        <v>0</v>
      </c>
      <c r="K31" s="44">
        <v>0</v>
      </c>
      <c r="L31" s="44">
        <v>0</v>
      </c>
      <c r="M31" s="44">
        <v>0</v>
      </c>
      <c r="N31" s="28">
        <f t="shared" si="4"/>
        <v>0</v>
      </c>
      <c r="P31" s="30" t="s">
        <v>36</v>
      </c>
      <c r="Q31" s="44">
        <v>0</v>
      </c>
      <c r="R31" s="44">
        <v>0</v>
      </c>
      <c r="S31" s="44">
        <v>0</v>
      </c>
      <c r="T31" s="44">
        <v>0</v>
      </c>
      <c r="U31" s="28">
        <f t="shared" si="5"/>
        <v>0</v>
      </c>
      <c r="W31" s="30" t="s">
        <v>36</v>
      </c>
      <c r="X31" s="44">
        <v>0</v>
      </c>
      <c r="Y31" s="44">
        <v>0</v>
      </c>
      <c r="Z31" s="44">
        <v>0</v>
      </c>
      <c r="AA31" s="44">
        <v>0</v>
      </c>
      <c r="AB31" s="28">
        <f t="shared" si="6"/>
        <v>0</v>
      </c>
      <c r="AD31" s="30" t="s">
        <v>36</v>
      </c>
      <c r="AE31" s="44">
        <v>0</v>
      </c>
      <c r="AF31" s="44">
        <v>0</v>
      </c>
      <c r="AG31" s="44">
        <v>0</v>
      </c>
      <c r="AH31" s="44">
        <v>0</v>
      </c>
      <c r="AI31" s="28">
        <f t="shared" si="7"/>
        <v>0</v>
      </c>
      <c r="AK31" s="30" t="s">
        <v>36</v>
      </c>
      <c r="AL31" s="44">
        <v>0</v>
      </c>
      <c r="AM31" s="44">
        <v>0</v>
      </c>
      <c r="AN31" s="44">
        <v>0</v>
      </c>
      <c r="AO31" s="44">
        <v>0</v>
      </c>
      <c r="AP31" s="28">
        <f t="shared" si="8"/>
        <v>0</v>
      </c>
      <c r="AR31" s="30" t="s">
        <v>36</v>
      </c>
      <c r="AS31" s="44">
        <v>0</v>
      </c>
      <c r="AT31" s="44">
        <v>0</v>
      </c>
      <c r="AU31" s="44">
        <v>0</v>
      </c>
      <c r="AV31" s="44">
        <v>0</v>
      </c>
      <c r="AW31" s="28">
        <f t="shared" si="9"/>
        <v>0</v>
      </c>
      <c r="AY31" s="30" t="s">
        <v>36</v>
      </c>
      <c r="AZ31" s="44">
        <v>0</v>
      </c>
      <c r="BA31" s="44">
        <v>0</v>
      </c>
      <c r="BB31" s="44">
        <v>0</v>
      </c>
      <c r="BC31" s="44">
        <v>0</v>
      </c>
      <c r="BD31" s="28">
        <f t="shared" si="10"/>
        <v>0</v>
      </c>
      <c r="BF31" s="30" t="s">
        <v>36</v>
      </c>
      <c r="BG31" s="44">
        <v>0</v>
      </c>
      <c r="BH31" s="44">
        <v>0</v>
      </c>
      <c r="BI31" s="44">
        <v>1</v>
      </c>
      <c r="BJ31" s="44">
        <v>0</v>
      </c>
      <c r="BK31" s="28">
        <f t="shared" si="11"/>
        <v>1</v>
      </c>
      <c r="BM31" s="30" t="s">
        <v>36</v>
      </c>
      <c r="BN31" s="44">
        <v>0</v>
      </c>
      <c r="BO31" s="44">
        <v>0</v>
      </c>
      <c r="BP31" s="44">
        <v>0</v>
      </c>
      <c r="BQ31" s="44"/>
      <c r="BR31" s="28">
        <f t="shared" si="12"/>
        <v>0</v>
      </c>
      <c r="BT31" s="30" t="s">
        <v>36</v>
      </c>
      <c r="BU31" s="44">
        <v>0</v>
      </c>
      <c r="BV31" s="44">
        <v>0</v>
      </c>
      <c r="BW31" s="44">
        <v>3</v>
      </c>
      <c r="BX31" s="44">
        <v>0</v>
      </c>
      <c r="BY31" s="28">
        <f t="shared" si="13"/>
        <v>3</v>
      </c>
      <c r="CA31" s="30" t="s">
        <v>36</v>
      </c>
      <c r="CB31" s="44">
        <v>0</v>
      </c>
      <c r="CC31" s="44">
        <v>0</v>
      </c>
      <c r="CD31" s="44">
        <v>0</v>
      </c>
      <c r="CE31" s="44">
        <v>0</v>
      </c>
      <c r="CF31" s="28">
        <f t="shared" si="14"/>
        <v>0</v>
      </c>
      <c r="CI31" s="30" t="s">
        <v>36</v>
      </c>
      <c r="CJ31" s="44">
        <v>0</v>
      </c>
      <c r="CK31" s="44">
        <v>0</v>
      </c>
      <c r="CL31" s="44">
        <v>0</v>
      </c>
      <c r="CM31" s="44">
        <v>0</v>
      </c>
      <c r="CN31" s="28">
        <f t="shared" si="15"/>
        <v>0</v>
      </c>
      <c r="CP31" s="30" t="s">
        <v>36</v>
      </c>
      <c r="CQ31" s="44"/>
      <c r="CR31" s="44">
        <v>0</v>
      </c>
      <c r="CS31" s="44"/>
      <c r="CT31" s="44"/>
      <c r="CU31" s="28">
        <f t="shared" si="16"/>
        <v>0</v>
      </c>
      <c r="CW31" s="30" t="s">
        <v>36</v>
      </c>
      <c r="CX31" s="44"/>
      <c r="CY31" s="44">
        <v>0</v>
      </c>
      <c r="CZ31" s="44"/>
      <c r="DA31" s="44"/>
      <c r="DB31" s="28">
        <f t="shared" si="17"/>
        <v>0</v>
      </c>
      <c r="DD31" s="30" t="s">
        <v>36</v>
      </c>
      <c r="DE31" s="44"/>
      <c r="DF31" s="44">
        <v>0</v>
      </c>
      <c r="DG31" s="44"/>
      <c r="DH31" s="44"/>
      <c r="DI31" s="28">
        <f t="shared" si="18"/>
        <v>0</v>
      </c>
      <c r="DL31" s="30" t="s">
        <v>36</v>
      </c>
      <c r="DM31" s="44">
        <f t="shared" si="19"/>
        <v>0</v>
      </c>
      <c r="DN31" s="44">
        <f t="shared" si="20"/>
        <v>0</v>
      </c>
      <c r="DO31" s="44">
        <f t="shared" si="21"/>
        <v>4</v>
      </c>
      <c r="DP31" s="44">
        <f t="shared" si="22"/>
        <v>0</v>
      </c>
      <c r="DQ31" s="44">
        <f t="shared" si="23"/>
        <v>4</v>
      </c>
    </row>
    <row r="32" spans="1:121" s="30" customFormat="1" ht="12.75" customHeight="1" x14ac:dyDescent="0.35">
      <c r="A32" s="29">
        <v>80</v>
      </c>
      <c r="B32" s="30" t="s">
        <v>37</v>
      </c>
      <c r="C32" s="44">
        <v>1</v>
      </c>
      <c r="D32" s="44">
        <v>2</v>
      </c>
      <c r="E32" s="44">
        <v>0</v>
      </c>
      <c r="F32" s="44">
        <v>0</v>
      </c>
      <c r="G32" s="28">
        <f t="shared" si="3"/>
        <v>3</v>
      </c>
      <c r="I32" s="30" t="s">
        <v>37</v>
      </c>
      <c r="J32" s="44">
        <v>0</v>
      </c>
      <c r="K32" s="44">
        <v>0</v>
      </c>
      <c r="L32" s="44">
        <v>0</v>
      </c>
      <c r="M32" s="44">
        <v>0</v>
      </c>
      <c r="N32" s="28">
        <f t="shared" si="4"/>
        <v>0</v>
      </c>
      <c r="P32" s="30" t="s">
        <v>37</v>
      </c>
      <c r="Q32" s="44">
        <v>0</v>
      </c>
      <c r="R32" s="44">
        <v>0</v>
      </c>
      <c r="S32" s="44">
        <v>0</v>
      </c>
      <c r="T32" s="44">
        <v>0</v>
      </c>
      <c r="U32" s="28">
        <f t="shared" si="5"/>
        <v>0</v>
      </c>
      <c r="W32" s="30" t="s">
        <v>37</v>
      </c>
      <c r="X32" s="44">
        <v>0</v>
      </c>
      <c r="Y32" s="44">
        <v>0</v>
      </c>
      <c r="Z32" s="44">
        <v>0</v>
      </c>
      <c r="AA32" s="44">
        <v>0</v>
      </c>
      <c r="AB32" s="28">
        <f t="shared" si="6"/>
        <v>0</v>
      </c>
      <c r="AD32" s="30" t="s">
        <v>37</v>
      </c>
      <c r="AE32" s="44">
        <v>0</v>
      </c>
      <c r="AF32" s="44">
        <v>0</v>
      </c>
      <c r="AG32" s="44">
        <v>0</v>
      </c>
      <c r="AH32" s="44">
        <v>0</v>
      </c>
      <c r="AI32" s="28">
        <f t="shared" si="7"/>
        <v>0</v>
      </c>
      <c r="AK32" s="30" t="s">
        <v>37</v>
      </c>
      <c r="AL32" s="44">
        <v>0</v>
      </c>
      <c r="AM32" s="44">
        <v>0</v>
      </c>
      <c r="AN32" s="44">
        <v>6</v>
      </c>
      <c r="AO32" s="44">
        <v>0</v>
      </c>
      <c r="AP32" s="28">
        <f t="shared" si="8"/>
        <v>6</v>
      </c>
      <c r="AR32" s="30" t="s">
        <v>37</v>
      </c>
      <c r="AS32" s="44">
        <v>0</v>
      </c>
      <c r="AT32" s="44">
        <v>0</v>
      </c>
      <c r="AU32" s="44">
        <v>0</v>
      </c>
      <c r="AV32" s="44">
        <v>0</v>
      </c>
      <c r="AW32" s="28">
        <f t="shared" si="9"/>
        <v>0</v>
      </c>
      <c r="AY32" s="30" t="s">
        <v>37</v>
      </c>
      <c r="AZ32" s="44">
        <v>9</v>
      </c>
      <c r="BA32" s="44">
        <v>2</v>
      </c>
      <c r="BB32" s="44">
        <v>0</v>
      </c>
      <c r="BC32" s="44">
        <v>4</v>
      </c>
      <c r="BD32" s="28">
        <f t="shared" si="10"/>
        <v>15</v>
      </c>
      <c r="BF32" s="30" t="s">
        <v>37</v>
      </c>
      <c r="BG32" s="44">
        <v>1</v>
      </c>
      <c r="BH32" s="44">
        <v>0</v>
      </c>
      <c r="BI32" s="44">
        <v>0</v>
      </c>
      <c r="BJ32" s="44">
        <v>0</v>
      </c>
      <c r="BK32" s="28">
        <f t="shared" si="11"/>
        <v>1</v>
      </c>
      <c r="BM32" s="30" t="s">
        <v>37</v>
      </c>
      <c r="BN32" s="44">
        <v>0</v>
      </c>
      <c r="BO32" s="44">
        <v>0</v>
      </c>
      <c r="BP32" s="44">
        <v>0</v>
      </c>
      <c r="BQ32" s="44"/>
      <c r="BR32" s="28">
        <f t="shared" si="12"/>
        <v>0</v>
      </c>
      <c r="BT32" s="30" t="s">
        <v>37</v>
      </c>
      <c r="BU32" s="44">
        <v>0</v>
      </c>
      <c r="BV32" s="44">
        <v>2</v>
      </c>
      <c r="BW32" s="44">
        <v>1</v>
      </c>
      <c r="BX32" s="44">
        <v>7</v>
      </c>
      <c r="BY32" s="28">
        <f t="shared" si="13"/>
        <v>10</v>
      </c>
      <c r="CA32" s="30" t="s">
        <v>37</v>
      </c>
      <c r="CB32" s="44">
        <v>1</v>
      </c>
      <c r="CC32" s="44">
        <v>0</v>
      </c>
      <c r="CD32" s="44">
        <v>0</v>
      </c>
      <c r="CE32" s="44">
        <v>1</v>
      </c>
      <c r="CF32" s="28">
        <f t="shared" si="14"/>
        <v>2</v>
      </c>
      <c r="CI32" s="30" t="s">
        <v>37</v>
      </c>
      <c r="CJ32" s="44">
        <v>0</v>
      </c>
      <c r="CK32" s="44">
        <v>55</v>
      </c>
      <c r="CL32" s="44">
        <v>0</v>
      </c>
      <c r="CM32" s="44">
        <v>4</v>
      </c>
      <c r="CN32" s="28">
        <f t="shared" si="15"/>
        <v>59</v>
      </c>
      <c r="CP32" s="30" t="s">
        <v>37</v>
      </c>
      <c r="CQ32" s="44"/>
      <c r="CR32" s="44">
        <v>0</v>
      </c>
      <c r="CS32" s="44"/>
      <c r="CT32" s="44"/>
      <c r="CU32" s="28">
        <f t="shared" si="16"/>
        <v>0</v>
      </c>
      <c r="CW32" s="30" t="s">
        <v>37</v>
      </c>
      <c r="CX32" s="44"/>
      <c r="CY32" s="44">
        <v>0</v>
      </c>
      <c r="CZ32" s="44"/>
      <c r="DA32" s="44"/>
      <c r="DB32" s="28">
        <f t="shared" si="17"/>
        <v>0</v>
      </c>
      <c r="DD32" s="30" t="s">
        <v>37</v>
      </c>
      <c r="DE32" s="44"/>
      <c r="DF32" s="44">
        <v>0</v>
      </c>
      <c r="DG32" s="44"/>
      <c r="DH32" s="44"/>
      <c r="DI32" s="28">
        <f t="shared" si="18"/>
        <v>0</v>
      </c>
      <c r="DL32" s="30" t="s">
        <v>37</v>
      </c>
      <c r="DM32" s="44">
        <f t="shared" si="19"/>
        <v>12</v>
      </c>
      <c r="DN32" s="44">
        <f t="shared" si="20"/>
        <v>61</v>
      </c>
      <c r="DO32" s="44">
        <f t="shared" si="21"/>
        <v>7</v>
      </c>
      <c r="DP32" s="44">
        <f t="shared" si="22"/>
        <v>16</v>
      </c>
      <c r="DQ32" s="44">
        <f t="shared" si="23"/>
        <v>96</v>
      </c>
    </row>
    <row r="33" spans="1:121" s="30" customFormat="1" ht="13.5" customHeight="1" x14ac:dyDescent="0.35">
      <c r="A33" s="29">
        <v>81</v>
      </c>
      <c r="B33" s="30" t="s">
        <v>38</v>
      </c>
      <c r="C33" s="44">
        <v>0</v>
      </c>
      <c r="D33" s="44">
        <v>0</v>
      </c>
      <c r="E33" s="44">
        <v>0</v>
      </c>
      <c r="F33" s="44">
        <v>0</v>
      </c>
      <c r="G33" s="28">
        <f t="shared" si="3"/>
        <v>0</v>
      </c>
      <c r="I33" s="30" t="s">
        <v>38</v>
      </c>
      <c r="J33" s="44">
        <v>1</v>
      </c>
      <c r="K33" s="44">
        <v>0</v>
      </c>
      <c r="L33" s="44">
        <v>0</v>
      </c>
      <c r="M33" s="44">
        <v>0</v>
      </c>
      <c r="N33" s="28">
        <f t="shared" si="4"/>
        <v>1</v>
      </c>
      <c r="P33" s="30" t="s">
        <v>38</v>
      </c>
      <c r="Q33" s="44">
        <v>0</v>
      </c>
      <c r="R33" s="44">
        <v>0</v>
      </c>
      <c r="S33" s="44">
        <v>0</v>
      </c>
      <c r="T33" s="44">
        <v>0</v>
      </c>
      <c r="U33" s="28">
        <f t="shared" si="5"/>
        <v>0</v>
      </c>
      <c r="W33" s="30" t="s">
        <v>38</v>
      </c>
      <c r="X33" s="44">
        <v>0</v>
      </c>
      <c r="Y33" s="44">
        <v>0</v>
      </c>
      <c r="Z33" s="44">
        <v>0</v>
      </c>
      <c r="AA33" s="44">
        <v>0</v>
      </c>
      <c r="AB33" s="28">
        <f t="shared" si="6"/>
        <v>0</v>
      </c>
      <c r="AD33" s="30" t="s">
        <v>38</v>
      </c>
      <c r="AE33" s="44">
        <v>0</v>
      </c>
      <c r="AF33" s="44">
        <v>0</v>
      </c>
      <c r="AG33" s="44">
        <v>0</v>
      </c>
      <c r="AH33" s="44">
        <v>0</v>
      </c>
      <c r="AI33" s="28">
        <f t="shared" si="7"/>
        <v>0</v>
      </c>
      <c r="AK33" s="30" t="s">
        <v>38</v>
      </c>
      <c r="AL33" s="44">
        <v>0</v>
      </c>
      <c r="AM33" s="44">
        <v>0</v>
      </c>
      <c r="AN33" s="44">
        <v>0</v>
      </c>
      <c r="AO33" s="44">
        <v>0</v>
      </c>
      <c r="AP33" s="28">
        <f t="shared" si="8"/>
        <v>0</v>
      </c>
      <c r="AR33" s="30" t="s">
        <v>38</v>
      </c>
      <c r="AS33" s="44">
        <v>0</v>
      </c>
      <c r="AT33" s="44">
        <v>0</v>
      </c>
      <c r="AU33" s="44">
        <v>0</v>
      </c>
      <c r="AV33" s="44">
        <v>0</v>
      </c>
      <c r="AW33" s="28">
        <f t="shared" si="9"/>
        <v>0</v>
      </c>
      <c r="AY33" s="30" t="s">
        <v>38</v>
      </c>
      <c r="AZ33" s="44">
        <v>27</v>
      </c>
      <c r="BA33" s="44">
        <v>1</v>
      </c>
      <c r="BB33" s="44">
        <v>0</v>
      </c>
      <c r="BC33" s="44">
        <v>1</v>
      </c>
      <c r="BD33" s="28">
        <f t="shared" si="10"/>
        <v>29</v>
      </c>
      <c r="BF33" s="30" t="s">
        <v>38</v>
      </c>
      <c r="BG33" s="44">
        <v>0</v>
      </c>
      <c r="BH33" s="44">
        <v>0</v>
      </c>
      <c r="BI33" s="44">
        <v>0</v>
      </c>
      <c r="BJ33" s="44">
        <v>0</v>
      </c>
      <c r="BK33" s="28">
        <f t="shared" si="11"/>
        <v>0</v>
      </c>
      <c r="BM33" s="30" t="s">
        <v>38</v>
      </c>
      <c r="BN33" s="44">
        <v>0</v>
      </c>
      <c r="BO33" s="44">
        <v>0</v>
      </c>
      <c r="BP33" s="44">
        <v>0</v>
      </c>
      <c r="BQ33" s="44"/>
      <c r="BR33" s="28">
        <f t="shared" si="12"/>
        <v>0</v>
      </c>
      <c r="BT33" s="30" t="s">
        <v>38</v>
      </c>
      <c r="BU33" s="44">
        <v>0</v>
      </c>
      <c r="BV33" s="44">
        <v>24</v>
      </c>
      <c r="BW33" s="44">
        <v>0</v>
      </c>
      <c r="BX33" s="44">
        <v>9</v>
      </c>
      <c r="BY33" s="28">
        <f t="shared" si="13"/>
        <v>33</v>
      </c>
      <c r="CA33" s="30" t="s">
        <v>38</v>
      </c>
      <c r="CB33" s="44">
        <v>0</v>
      </c>
      <c r="CC33" s="44">
        <v>0</v>
      </c>
      <c r="CD33" s="44">
        <v>0</v>
      </c>
      <c r="CE33" s="44">
        <v>0</v>
      </c>
      <c r="CF33" s="28">
        <f t="shared" si="14"/>
        <v>0</v>
      </c>
      <c r="CI33" s="30" t="s">
        <v>38</v>
      </c>
      <c r="CJ33" s="44">
        <v>0</v>
      </c>
      <c r="CK33" s="44">
        <v>0</v>
      </c>
      <c r="CL33" s="44">
        <v>0</v>
      </c>
      <c r="CM33" s="44">
        <v>0</v>
      </c>
      <c r="CN33" s="28">
        <f t="shared" si="15"/>
        <v>0</v>
      </c>
      <c r="CP33" s="30" t="s">
        <v>38</v>
      </c>
      <c r="CQ33" s="44"/>
      <c r="CR33" s="44">
        <v>0</v>
      </c>
      <c r="CS33" s="44"/>
      <c r="CT33" s="44"/>
      <c r="CU33" s="28">
        <f t="shared" si="16"/>
        <v>0</v>
      </c>
      <c r="CW33" s="30" t="s">
        <v>38</v>
      </c>
      <c r="CX33" s="44"/>
      <c r="CY33" s="44">
        <v>0</v>
      </c>
      <c r="CZ33" s="44"/>
      <c r="DA33" s="44"/>
      <c r="DB33" s="28">
        <f t="shared" si="17"/>
        <v>0</v>
      </c>
      <c r="DD33" s="30" t="s">
        <v>38</v>
      </c>
      <c r="DE33" s="44"/>
      <c r="DF33" s="44">
        <v>0</v>
      </c>
      <c r="DG33" s="44"/>
      <c r="DH33" s="44"/>
      <c r="DI33" s="28">
        <f t="shared" si="18"/>
        <v>0</v>
      </c>
      <c r="DL33" s="30" t="s">
        <v>38</v>
      </c>
      <c r="DM33" s="44">
        <f t="shared" si="19"/>
        <v>28</v>
      </c>
      <c r="DN33" s="44">
        <f t="shared" si="20"/>
        <v>25</v>
      </c>
      <c r="DO33" s="44">
        <f t="shared" si="21"/>
        <v>0</v>
      </c>
      <c r="DP33" s="44">
        <f t="shared" si="22"/>
        <v>10</v>
      </c>
      <c r="DQ33" s="44">
        <f t="shared" si="23"/>
        <v>63</v>
      </c>
    </row>
    <row r="34" spans="1:121" s="30" customFormat="1" ht="13.5" customHeight="1" x14ac:dyDescent="0.35">
      <c r="A34" s="29">
        <v>83</v>
      </c>
      <c r="B34" s="30" t="s">
        <v>39</v>
      </c>
      <c r="C34" s="44">
        <v>0</v>
      </c>
      <c r="D34" s="44">
        <v>0</v>
      </c>
      <c r="E34" s="44">
        <v>0</v>
      </c>
      <c r="F34" s="44">
        <v>0</v>
      </c>
      <c r="G34" s="28">
        <f t="shared" si="3"/>
        <v>0</v>
      </c>
      <c r="I34" s="30" t="s">
        <v>39</v>
      </c>
      <c r="J34" s="44">
        <v>0</v>
      </c>
      <c r="K34" s="44">
        <v>1</v>
      </c>
      <c r="L34" s="44">
        <v>0</v>
      </c>
      <c r="M34" s="44">
        <v>0</v>
      </c>
      <c r="N34" s="28">
        <f t="shared" si="4"/>
        <v>1</v>
      </c>
      <c r="P34" s="30" t="s">
        <v>39</v>
      </c>
      <c r="Q34" s="44">
        <v>0</v>
      </c>
      <c r="R34" s="44">
        <v>0</v>
      </c>
      <c r="S34" s="44">
        <v>0</v>
      </c>
      <c r="T34" s="44">
        <v>0</v>
      </c>
      <c r="U34" s="28">
        <f t="shared" si="5"/>
        <v>0</v>
      </c>
      <c r="W34" s="30" t="s">
        <v>39</v>
      </c>
      <c r="X34" s="44">
        <v>0</v>
      </c>
      <c r="Y34" s="44">
        <v>0</v>
      </c>
      <c r="Z34" s="44">
        <v>0</v>
      </c>
      <c r="AA34" s="44">
        <v>0</v>
      </c>
      <c r="AB34" s="28">
        <f t="shared" si="6"/>
        <v>0</v>
      </c>
      <c r="AD34" s="30" t="s">
        <v>39</v>
      </c>
      <c r="AE34" s="44">
        <v>0</v>
      </c>
      <c r="AF34" s="44">
        <v>21</v>
      </c>
      <c r="AG34" s="44">
        <v>0</v>
      </c>
      <c r="AH34" s="44">
        <v>1</v>
      </c>
      <c r="AI34" s="28">
        <f t="shared" si="7"/>
        <v>22</v>
      </c>
      <c r="AK34" s="30" t="s">
        <v>39</v>
      </c>
      <c r="AL34" s="44">
        <v>0</v>
      </c>
      <c r="AM34" s="44">
        <v>0</v>
      </c>
      <c r="AN34" s="44">
        <v>0</v>
      </c>
      <c r="AO34" s="44">
        <v>2</v>
      </c>
      <c r="AP34" s="28">
        <f t="shared" si="8"/>
        <v>2</v>
      </c>
      <c r="AR34" s="30" t="s">
        <v>39</v>
      </c>
      <c r="AS34" s="44">
        <v>0</v>
      </c>
      <c r="AT34" s="44">
        <v>0</v>
      </c>
      <c r="AU34" s="44">
        <v>0</v>
      </c>
      <c r="AV34" s="44">
        <v>0</v>
      </c>
      <c r="AW34" s="28">
        <f t="shared" si="9"/>
        <v>0</v>
      </c>
      <c r="AY34" s="30" t="s">
        <v>39</v>
      </c>
      <c r="AZ34" s="44">
        <v>4</v>
      </c>
      <c r="BA34" s="44">
        <v>5</v>
      </c>
      <c r="BB34" s="44">
        <v>0</v>
      </c>
      <c r="BC34" s="44">
        <v>0</v>
      </c>
      <c r="BD34" s="28">
        <f t="shared" si="10"/>
        <v>9</v>
      </c>
      <c r="BF34" s="30" t="s">
        <v>39</v>
      </c>
      <c r="BG34" s="44">
        <v>0</v>
      </c>
      <c r="BH34" s="44">
        <v>0</v>
      </c>
      <c r="BI34" s="44">
        <v>0</v>
      </c>
      <c r="BJ34" s="44">
        <v>0</v>
      </c>
      <c r="BK34" s="28">
        <f t="shared" si="11"/>
        <v>0</v>
      </c>
      <c r="BM34" s="30" t="s">
        <v>39</v>
      </c>
      <c r="BN34" s="44">
        <v>0</v>
      </c>
      <c r="BO34" s="44">
        <v>0</v>
      </c>
      <c r="BP34" s="44">
        <v>0</v>
      </c>
      <c r="BQ34" s="44"/>
      <c r="BR34" s="28">
        <f t="shared" si="12"/>
        <v>0</v>
      </c>
      <c r="BT34" s="30" t="s">
        <v>39</v>
      </c>
      <c r="BU34" s="44">
        <v>0</v>
      </c>
      <c r="BV34" s="44">
        <v>14</v>
      </c>
      <c r="BW34" s="44">
        <v>1</v>
      </c>
      <c r="BX34" s="44">
        <v>0</v>
      </c>
      <c r="BY34" s="28">
        <f t="shared" si="13"/>
        <v>15</v>
      </c>
      <c r="CA34" s="30" t="s">
        <v>39</v>
      </c>
      <c r="CB34" s="44">
        <v>0</v>
      </c>
      <c r="CC34" s="44">
        <v>1</v>
      </c>
      <c r="CD34" s="44">
        <v>0</v>
      </c>
      <c r="CE34" s="44">
        <v>0</v>
      </c>
      <c r="CF34" s="28">
        <f t="shared" si="14"/>
        <v>1</v>
      </c>
      <c r="CI34" s="30" t="s">
        <v>39</v>
      </c>
      <c r="CJ34" s="44">
        <v>0</v>
      </c>
      <c r="CK34" s="44">
        <v>0</v>
      </c>
      <c r="CL34" s="44">
        <v>0</v>
      </c>
      <c r="CM34" s="44">
        <v>0</v>
      </c>
      <c r="CN34" s="28">
        <f t="shared" si="15"/>
        <v>0</v>
      </c>
      <c r="CP34" s="30" t="s">
        <v>39</v>
      </c>
      <c r="CQ34" s="44"/>
      <c r="CR34" s="44">
        <v>0</v>
      </c>
      <c r="CS34" s="44"/>
      <c r="CT34" s="44"/>
      <c r="CU34" s="28">
        <f t="shared" si="16"/>
        <v>0</v>
      </c>
      <c r="CW34" s="30" t="s">
        <v>39</v>
      </c>
      <c r="CX34" s="44"/>
      <c r="CY34" s="44">
        <v>0</v>
      </c>
      <c r="CZ34" s="44"/>
      <c r="DA34" s="44"/>
      <c r="DB34" s="28">
        <f t="shared" si="17"/>
        <v>0</v>
      </c>
      <c r="DD34" s="30" t="s">
        <v>39</v>
      </c>
      <c r="DE34" s="44"/>
      <c r="DF34" s="44">
        <v>0</v>
      </c>
      <c r="DG34" s="44"/>
      <c r="DH34" s="44"/>
      <c r="DI34" s="28">
        <f t="shared" si="18"/>
        <v>0</v>
      </c>
      <c r="DL34" s="30" t="s">
        <v>39</v>
      </c>
      <c r="DM34" s="44">
        <f t="shared" si="19"/>
        <v>4</v>
      </c>
      <c r="DN34" s="44">
        <f t="shared" si="20"/>
        <v>42</v>
      </c>
      <c r="DO34" s="44">
        <f t="shared" si="21"/>
        <v>1</v>
      </c>
      <c r="DP34" s="44">
        <f t="shared" si="22"/>
        <v>3</v>
      </c>
      <c r="DQ34" s="44">
        <f t="shared" si="23"/>
        <v>50</v>
      </c>
    </row>
    <row r="35" spans="1:121" s="30" customFormat="1" ht="14.25" customHeight="1" x14ac:dyDescent="0.35">
      <c r="A35" s="29">
        <v>84</v>
      </c>
      <c r="B35" s="30" t="s">
        <v>40</v>
      </c>
      <c r="C35" s="44">
        <v>1</v>
      </c>
      <c r="D35" s="44">
        <v>2</v>
      </c>
      <c r="E35" s="44">
        <v>0</v>
      </c>
      <c r="F35" s="44">
        <v>0</v>
      </c>
      <c r="G35" s="28">
        <f t="shared" si="3"/>
        <v>3</v>
      </c>
      <c r="I35" s="30" t="s">
        <v>40</v>
      </c>
      <c r="J35" s="44">
        <v>0</v>
      </c>
      <c r="K35" s="44">
        <v>0</v>
      </c>
      <c r="L35" s="44">
        <v>0</v>
      </c>
      <c r="M35" s="44">
        <v>0</v>
      </c>
      <c r="N35" s="28">
        <f t="shared" si="4"/>
        <v>0</v>
      </c>
      <c r="P35" s="30" t="s">
        <v>40</v>
      </c>
      <c r="Q35" s="44">
        <v>0</v>
      </c>
      <c r="R35" s="44">
        <v>0</v>
      </c>
      <c r="S35" s="44">
        <v>0</v>
      </c>
      <c r="T35" s="44">
        <v>0</v>
      </c>
      <c r="U35" s="28">
        <f t="shared" si="5"/>
        <v>0</v>
      </c>
      <c r="W35" s="30" t="s">
        <v>40</v>
      </c>
      <c r="X35" s="44">
        <v>0</v>
      </c>
      <c r="Y35" s="44">
        <v>0</v>
      </c>
      <c r="Z35" s="44">
        <v>0</v>
      </c>
      <c r="AA35" s="44">
        <v>0</v>
      </c>
      <c r="AB35" s="28">
        <f t="shared" si="6"/>
        <v>0</v>
      </c>
      <c r="AD35" s="30" t="s">
        <v>40</v>
      </c>
      <c r="AE35" s="44">
        <v>0</v>
      </c>
      <c r="AF35" s="44">
        <v>0</v>
      </c>
      <c r="AG35" s="44">
        <v>0</v>
      </c>
      <c r="AH35" s="44">
        <v>0</v>
      </c>
      <c r="AI35" s="28">
        <f t="shared" si="7"/>
        <v>0</v>
      </c>
      <c r="AK35" s="30" t="s">
        <v>40</v>
      </c>
      <c r="AL35" s="44">
        <v>0</v>
      </c>
      <c r="AM35" s="44">
        <v>0</v>
      </c>
      <c r="AN35" s="44">
        <v>0</v>
      </c>
      <c r="AO35" s="44">
        <v>1</v>
      </c>
      <c r="AP35" s="28">
        <f t="shared" si="8"/>
        <v>1</v>
      </c>
      <c r="AR35" s="30" t="s">
        <v>40</v>
      </c>
      <c r="AS35" s="44">
        <v>2</v>
      </c>
      <c r="AT35" s="44">
        <v>0</v>
      </c>
      <c r="AU35" s="44">
        <v>0</v>
      </c>
      <c r="AV35" s="44">
        <v>0</v>
      </c>
      <c r="AW35" s="28">
        <f t="shared" si="9"/>
        <v>2</v>
      </c>
      <c r="AY35" s="30" t="s">
        <v>40</v>
      </c>
      <c r="AZ35" s="44">
        <v>22</v>
      </c>
      <c r="BA35" s="44">
        <v>5</v>
      </c>
      <c r="BB35" s="44">
        <v>0</v>
      </c>
      <c r="BC35" s="44">
        <v>1</v>
      </c>
      <c r="BD35" s="28">
        <f t="shared" si="10"/>
        <v>28</v>
      </c>
      <c r="BF35" s="30" t="s">
        <v>40</v>
      </c>
      <c r="BG35" s="44">
        <v>2</v>
      </c>
      <c r="BH35" s="44">
        <v>0</v>
      </c>
      <c r="BI35" s="44">
        <v>1</v>
      </c>
      <c r="BJ35" s="44">
        <v>0</v>
      </c>
      <c r="BK35" s="28">
        <f t="shared" si="11"/>
        <v>3</v>
      </c>
      <c r="BM35" s="30" t="s">
        <v>40</v>
      </c>
      <c r="BN35" s="44">
        <v>0</v>
      </c>
      <c r="BO35" s="44">
        <v>0</v>
      </c>
      <c r="BP35" s="44">
        <v>0</v>
      </c>
      <c r="BQ35" s="44"/>
      <c r="BR35" s="28">
        <f t="shared" si="12"/>
        <v>0</v>
      </c>
      <c r="BT35" s="30" t="s">
        <v>40</v>
      </c>
      <c r="BU35" s="44">
        <v>1</v>
      </c>
      <c r="BV35" s="44">
        <v>1</v>
      </c>
      <c r="BW35" s="44">
        <v>0</v>
      </c>
      <c r="BX35" s="44">
        <v>2</v>
      </c>
      <c r="BY35" s="28">
        <f t="shared" si="13"/>
        <v>4</v>
      </c>
      <c r="CA35" s="30" t="s">
        <v>40</v>
      </c>
      <c r="CB35" s="44">
        <v>0</v>
      </c>
      <c r="CC35" s="44">
        <v>0</v>
      </c>
      <c r="CD35" s="44">
        <v>0</v>
      </c>
      <c r="CE35" s="44">
        <v>0</v>
      </c>
      <c r="CF35" s="28">
        <f t="shared" si="14"/>
        <v>0</v>
      </c>
      <c r="CI35" s="30" t="s">
        <v>40</v>
      </c>
      <c r="CJ35" s="44">
        <v>3</v>
      </c>
      <c r="CK35" s="44">
        <v>29</v>
      </c>
      <c r="CL35" s="44">
        <v>1</v>
      </c>
      <c r="CM35" s="44">
        <v>11</v>
      </c>
      <c r="CN35" s="28">
        <f t="shared" si="15"/>
        <v>44</v>
      </c>
      <c r="CP35" s="30" t="s">
        <v>40</v>
      </c>
      <c r="CQ35" s="44"/>
      <c r="CR35" s="44">
        <v>0</v>
      </c>
      <c r="CS35" s="44"/>
      <c r="CT35" s="44"/>
      <c r="CU35" s="28">
        <f t="shared" si="16"/>
        <v>0</v>
      </c>
      <c r="CW35" s="30" t="s">
        <v>40</v>
      </c>
      <c r="CX35" s="44"/>
      <c r="CY35" s="44">
        <v>0</v>
      </c>
      <c r="CZ35" s="44"/>
      <c r="DA35" s="44"/>
      <c r="DB35" s="28">
        <f t="shared" si="17"/>
        <v>0</v>
      </c>
      <c r="DD35" s="30" t="s">
        <v>40</v>
      </c>
      <c r="DE35" s="44"/>
      <c r="DF35" s="44">
        <v>0</v>
      </c>
      <c r="DG35" s="44"/>
      <c r="DH35" s="44"/>
      <c r="DI35" s="28">
        <f t="shared" si="18"/>
        <v>0</v>
      </c>
      <c r="DL35" s="30" t="s">
        <v>40</v>
      </c>
      <c r="DM35" s="44">
        <f t="shared" si="19"/>
        <v>31</v>
      </c>
      <c r="DN35" s="44">
        <f t="shared" si="20"/>
        <v>37</v>
      </c>
      <c r="DO35" s="44">
        <f t="shared" si="21"/>
        <v>2</v>
      </c>
      <c r="DP35" s="44">
        <f t="shared" si="22"/>
        <v>15</v>
      </c>
      <c r="DQ35" s="44">
        <f t="shared" si="23"/>
        <v>85</v>
      </c>
    </row>
    <row r="36" spans="1:121" s="30" customFormat="1" ht="12.75" customHeight="1" x14ac:dyDescent="0.35">
      <c r="A36" s="29">
        <v>85</v>
      </c>
      <c r="B36" s="30" t="s">
        <v>41</v>
      </c>
      <c r="C36" s="44">
        <v>0</v>
      </c>
      <c r="D36" s="44">
        <v>1</v>
      </c>
      <c r="E36" s="44">
        <v>0</v>
      </c>
      <c r="F36" s="44">
        <v>0</v>
      </c>
      <c r="G36" s="28">
        <f t="shared" si="3"/>
        <v>1</v>
      </c>
      <c r="I36" s="30" t="s">
        <v>41</v>
      </c>
      <c r="J36" s="44">
        <v>0</v>
      </c>
      <c r="K36" s="44">
        <v>0</v>
      </c>
      <c r="L36" s="44">
        <v>0</v>
      </c>
      <c r="M36" s="44">
        <v>0</v>
      </c>
      <c r="N36" s="28">
        <f t="shared" si="4"/>
        <v>0</v>
      </c>
      <c r="P36" s="30" t="s">
        <v>41</v>
      </c>
      <c r="Q36" s="44">
        <v>0</v>
      </c>
      <c r="R36" s="44">
        <v>0</v>
      </c>
      <c r="S36" s="44">
        <v>0</v>
      </c>
      <c r="T36" s="44">
        <v>0</v>
      </c>
      <c r="U36" s="28">
        <f t="shared" si="5"/>
        <v>0</v>
      </c>
      <c r="W36" s="30" t="s">
        <v>41</v>
      </c>
      <c r="X36" s="44">
        <v>0</v>
      </c>
      <c r="Y36" s="44">
        <v>0</v>
      </c>
      <c r="Z36" s="44">
        <v>0</v>
      </c>
      <c r="AA36" s="44">
        <v>0</v>
      </c>
      <c r="AB36" s="28">
        <f t="shared" si="6"/>
        <v>0</v>
      </c>
      <c r="AD36" s="30" t="s">
        <v>41</v>
      </c>
      <c r="AE36" s="44">
        <v>0</v>
      </c>
      <c r="AF36" s="44">
        <v>0</v>
      </c>
      <c r="AG36" s="44">
        <v>0</v>
      </c>
      <c r="AH36" s="44">
        <v>0</v>
      </c>
      <c r="AI36" s="28">
        <f t="shared" si="7"/>
        <v>0</v>
      </c>
      <c r="AK36" s="30" t="s">
        <v>41</v>
      </c>
      <c r="AL36" s="44">
        <v>0</v>
      </c>
      <c r="AM36" s="44">
        <v>0</v>
      </c>
      <c r="AN36" s="44">
        <v>0</v>
      </c>
      <c r="AO36" s="44">
        <v>0</v>
      </c>
      <c r="AP36" s="28">
        <f t="shared" si="8"/>
        <v>0</v>
      </c>
      <c r="AR36" s="30" t="s">
        <v>41</v>
      </c>
      <c r="AS36" s="44">
        <v>0</v>
      </c>
      <c r="AT36" s="44">
        <v>0</v>
      </c>
      <c r="AU36" s="44">
        <v>0</v>
      </c>
      <c r="AV36" s="44">
        <v>0</v>
      </c>
      <c r="AW36" s="28">
        <f t="shared" si="9"/>
        <v>0</v>
      </c>
      <c r="AY36" s="30" t="s">
        <v>41</v>
      </c>
      <c r="AZ36" s="44">
        <v>4</v>
      </c>
      <c r="BA36" s="44">
        <v>1</v>
      </c>
      <c r="BB36" s="44">
        <v>0</v>
      </c>
      <c r="BC36" s="44">
        <v>2</v>
      </c>
      <c r="BD36" s="28">
        <f t="shared" si="10"/>
        <v>7</v>
      </c>
      <c r="BF36" s="30" t="s">
        <v>41</v>
      </c>
      <c r="BG36" s="44">
        <v>4</v>
      </c>
      <c r="BH36" s="44">
        <v>0</v>
      </c>
      <c r="BI36" s="44">
        <v>0</v>
      </c>
      <c r="BJ36" s="44">
        <v>0</v>
      </c>
      <c r="BK36" s="28">
        <f t="shared" si="11"/>
        <v>4</v>
      </c>
      <c r="BM36" s="30" t="s">
        <v>41</v>
      </c>
      <c r="BN36" s="44">
        <v>0</v>
      </c>
      <c r="BO36" s="44">
        <v>0</v>
      </c>
      <c r="BP36" s="44">
        <v>0</v>
      </c>
      <c r="BQ36" s="44"/>
      <c r="BR36" s="28">
        <f t="shared" si="12"/>
        <v>0</v>
      </c>
      <c r="BT36" s="30" t="s">
        <v>41</v>
      </c>
      <c r="BU36" s="44">
        <v>3</v>
      </c>
      <c r="BV36" s="44">
        <v>2</v>
      </c>
      <c r="BW36" s="44">
        <v>0</v>
      </c>
      <c r="BX36" s="44">
        <v>4</v>
      </c>
      <c r="BY36" s="28">
        <f t="shared" si="13"/>
        <v>9</v>
      </c>
      <c r="CA36" s="30" t="s">
        <v>41</v>
      </c>
      <c r="CB36" s="44">
        <v>0</v>
      </c>
      <c r="CC36" s="44">
        <v>0</v>
      </c>
      <c r="CD36" s="44">
        <v>0</v>
      </c>
      <c r="CE36" s="44">
        <v>0</v>
      </c>
      <c r="CF36" s="28">
        <f t="shared" si="14"/>
        <v>0</v>
      </c>
      <c r="CI36" s="30" t="s">
        <v>41</v>
      </c>
      <c r="CJ36" s="44">
        <v>0</v>
      </c>
      <c r="CK36" s="44">
        <v>13</v>
      </c>
      <c r="CL36" s="44">
        <v>0</v>
      </c>
      <c r="CM36" s="44">
        <v>3</v>
      </c>
      <c r="CN36" s="28">
        <f t="shared" si="15"/>
        <v>16</v>
      </c>
      <c r="CP36" s="30" t="s">
        <v>41</v>
      </c>
      <c r="CQ36" s="44"/>
      <c r="CR36" s="44">
        <v>2</v>
      </c>
      <c r="CS36" s="44"/>
      <c r="CT36" s="44"/>
      <c r="CU36" s="28">
        <f t="shared" si="16"/>
        <v>2</v>
      </c>
      <c r="CW36" s="30" t="s">
        <v>41</v>
      </c>
      <c r="CX36" s="44"/>
      <c r="CY36" s="44">
        <v>10</v>
      </c>
      <c r="CZ36" s="44"/>
      <c r="DA36" s="44"/>
      <c r="DB36" s="28">
        <f t="shared" si="17"/>
        <v>10</v>
      </c>
      <c r="DD36" s="30" t="s">
        <v>41</v>
      </c>
      <c r="DE36" s="44"/>
      <c r="DF36" s="44">
        <v>1</v>
      </c>
      <c r="DG36" s="44"/>
      <c r="DH36" s="44"/>
      <c r="DI36" s="28">
        <f t="shared" si="18"/>
        <v>1</v>
      </c>
      <c r="DL36" s="30" t="s">
        <v>41</v>
      </c>
      <c r="DM36" s="44">
        <f t="shared" si="19"/>
        <v>11</v>
      </c>
      <c r="DN36" s="44">
        <f t="shared" si="20"/>
        <v>30</v>
      </c>
      <c r="DO36" s="44">
        <f t="shared" si="21"/>
        <v>0</v>
      </c>
      <c r="DP36" s="44">
        <f t="shared" si="22"/>
        <v>9</v>
      </c>
      <c r="DQ36" s="44">
        <f t="shared" si="23"/>
        <v>50</v>
      </c>
    </row>
    <row r="37" spans="1:121" s="30" customFormat="1" ht="12.75" customHeight="1" x14ac:dyDescent="0.35">
      <c r="A37" s="29">
        <v>87</v>
      </c>
      <c r="B37" s="30" t="s">
        <v>42</v>
      </c>
      <c r="C37" s="44">
        <v>0</v>
      </c>
      <c r="D37" s="44">
        <v>0</v>
      </c>
      <c r="E37" s="44">
        <v>0</v>
      </c>
      <c r="F37" s="44">
        <v>0</v>
      </c>
      <c r="G37" s="28">
        <f t="shared" si="3"/>
        <v>0</v>
      </c>
      <c r="I37" s="30" t="s">
        <v>42</v>
      </c>
      <c r="J37" s="44">
        <v>0</v>
      </c>
      <c r="K37" s="44">
        <v>0</v>
      </c>
      <c r="L37" s="44">
        <v>0</v>
      </c>
      <c r="M37" s="44">
        <v>0</v>
      </c>
      <c r="N37" s="28">
        <f t="shared" si="4"/>
        <v>0</v>
      </c>
      <c r="P37" s="30" t="s">
        <v>42</v>
      </c>
      <c r="Q37" s="44">
        <v>0</v>
      </c>
      <c r="R37" s="44">
        <v>0</v>
      </c>
      <c r="S37" s="44">
        <v>0</v>
      </c>
      <c r="T37" s="44">
        <v>0</v>
      </c>
      <c r="U37" s="28">
        <f t="shared" si="5"/>
        <v>0</v>
      </c>
      <c r="W37" s="30" t="s">
        <v>42</v>
      </c>
      <c r="X37" s="44">
        <v>0</v>
      </c>
      <c r="Y37" s="44">
        <v>0</v>
      </c>
      <c r="Z37" s="44">
        <v>0</v>
      </c>
      <c r="AA37" s="44">
        <v>0</v>
      </c>
      <c r="AB37" s="28">
        <f t="shared" si="6"/>
        <v>0</v>
      </c>
      <c r="AD37" s="30" t="s">
        <v>42</v>
      </c>
      <c r="AE37" s="44">
        <v>0</v>
      </c>
      <c r="AF37" s="44">
        <v>0</v>
      </c>
      <c r="AG37" s="44">
        <v>0</v>
      </c>
      <c r="AH37" s="44">
        <v>0</v>
      </c>
      <c r="AI37" s="28">
        <f t="shared" si="7"/>
        <v>0</v>
      </c>
      <c r="AK37" s="30" t="s">
        <v>42</v>
      </c>
      <c r="AL37" s="44">
        <v>0</v>
      </c>
      <c r="AM37" s="44">
        <v>0</v>
      </c>
      <c r="AN37" s="44">
        <v>0</v>
      </c>
      <c r="AO37" s="44">
        <v>0</v>
      </c>
      <c r="AP37" s="28">
        <f t="shared" si="8"/>
        <v>0</v>
      </c>
      <c r="AR37" s="30" t="s">
        <v>42</v>
      </c>
      <c r="AS37" s="44">
        <v>0</v>
      </c>
      <c r="AT37" s="44">
        <v>0</v>
      </c>
      <c r="AU37" s="44">
        <v>1</v>
      </c>
      <c r="AV37" s="44">
        <v>1</v>
      </c>
      <c r="AW37" s="28">
        <f t="shared" si="9"/>
        <v>2</v>
      </c>
      <c r="AY37" s="30" t="s">
        <v>42</v>
      </c>
      <c r="AZ37" s="44">
        <v>5</v>
      </c>
      <c r="BA37" s="44">
        <v>0</v>
      </c>
      <c r="BB37" s="44">
        <v>0</v>
      </c>
      <c r="BC37" s="44">
        <v>1</v>
      </c>
      <c r="BD37" s="28">
        <f t="shared" si="10"/>
        <v>6</v>
      </c>
      <c r="BF37" s="30" t="s">
        <v>42</v>
      </c>
      <c r="BG37" s="44">
        <v>0</v>
      </c>
      <c r="BH37" s="44">
        <v>1</v>
      </c>
      <c r="BI37" s="44">
        <v>0</v>
      </c>
      <c r="BJ37" s="44">
        <v>0</v>
      </c>
      <c r="BK37" s="28">
        <f t="shared" si="11"/>
        <v>1</v>
      </c>
      <c r="BM37" s="30" t="s">
        <v>42</v>
      </c>
      <c r="BN37" s="44">
        <v>0</v>
      </c>
      <c r="BO37" s="44">
        <v>0</v>
      </c>
      <c r="BP37" s="44">
        <v>0</v>
      </c>
      <c r="BQ37" s="44"/>
      <c r="BR37" s="28">
        <f t="shared" si="12"/>
        <v>0</v>
      </c>
      <c r="BT37" s="30" t="s">
        <v>42</v>
      </c>
      <c r="BU37" s="44">
        <v>0</v>
      </c>
      <c r="BV37" s="44">
        <v>8</v>
      </c>
      <c r="BW37" s="44">
        <v>0</v>
      </c>
      <c r="BX37" s="44">
        <v>3</v>
      </c>
      <c r="BY37" s="28">
        <f t="shared" si="13"/>
        <v>11</v>
      </c>
      <c r="CA37" s="30" t="s">
        <v>42</v>
      </c>
      <c r="CB37" s="44">
        <v>0</v>
      </c>
      <c r="CC37" s="44">
        <v>1</v>
      </c>
      <c r="CD37" s="44">
        <v>0</v>
      </c>
      <c r="CE37" s="44">
        <v>0</v>
      </c>
      <c r="CF37" s="28">
        <f t="shared" si="14"/>
        <v>1</v>
      </c>
      <c r="CI37" s="30" t="s">
        <v>42</v>
      </c>
      <c r="CJ37" s="44">
        <v>2</v>
      </c>
      <c r="CK37" s="44">
        <v>6</v>
      </c>
      <c r="CL37" s="44">
        <v>0</v>
      </c>
      <c r="CM37" s="44">
        <v>2</v>
      </c>
      <c r="CN37" s="28">
        <f t="shared" si="15"/>
        <v>10</v>
      </c>
      <c r="CP37" s="30" t="s">
        <v>42</v>
      </c>
      <c r="CQ37" s="44"/>
      <c r="CR37" s="44">
        <v>0</v>
      </c>
      <c r="CS37" s="44"/>
      <c r="CT37" s="44"/>
      <c r="CU37" s="28">
        <f t="shared" si="16"/>
        <v>0</v>
      </c>
      <c r="CW37" s="30" t="s">
        <v>42</v>
      </c>
      <c r="CX37" s="44"/>
      <c r="CY37" s="44">
        <v>0</v>
      </c>
      <c r="CZ37" s="44"/>
      <c r="DA37" s="44"/>
      <c r="DB37" s="28">
        <f t="shared" si="17"/>
        <v>0</v>
      </c>
      <c r="DD37" s="30" t="s">
        <v>42</v>
      </c>
      <c r="DE37" s="44"/>
      <c r="DF37" s="44">
        <v>0</v>
      </c>
      <c r="DG37" s="44"/>
      <c r="DH37" s="44"/>
      <c r="DI37" s="28">
        <f t="shared" si="18"/>
        <v>0</v>
      </c>
      <c r="DL37" s="30" t="s">
        <v>42</v>
      </c>
      <c r="DM37" s="44">
        <f t="shared" si="19"/>
        <v>7</v>
      </c>
      <c r="DN37" s="44">
        <f t="shared" si="20"/>
        <v>16</v>
      </c>
      <c r="DO37" s="44">
        <f t="shared" si="21"/>
        <v>1</v>
      </c>
      <c r="DP37" s="44">
        <f t="shared" si="22"/>
        <v>7</v>
      </c>
      <c r="DQ37" s="44">
        <f t="shared" si="23"/>
        <v>31</v>
      </c>
    </row>
    <row r="38" spans="1:121" s="30" customFormat="1" ht="12.75" customHeight="1" x14ac:dyDescent="0.35">
      <c r="A38" s="29">
        <v>90</v>
      </c>
      <c r="B38" s="30" t="s">
        <v>44</v>
      </c>
      <c r="C38" s="44">
        <v>0</v>
      </c>
      <c r="D38" s="44">
        <v>2</v>
      </c>
      <c r="E38" s="44">
        <v>0</v>
      </c>
      <c r="F38" s="44">
        <v>1</v>
      </c>
      <c r="G38" s="28">
        <f t="shared" si="3"/>
        <v>3</v>
      </c>
      <c r="I38" s="30" t="s">
        <v>44</v>
      </c>
      <c r="J38" s="44">
        <v>0</v>
      </c>
      <c r="K38" s="44">
        <v>0</v>
      </c>
      <c r="L38" s="44">
        <v>0</v>
      </c>
      <c r="M38" s="44">
        <v>1</v>
      </c>
      <c r="N38" s="28">
        <f t="shared" si="4"/>
        <v>1</v>
      </c>
      <c r="P38" s="30" t="s">
        <v>44</v>
      </c>
      <c r="Q38" s="44">
        <v>0</v>
      </c>
      <c r="R38" s="44">
        <v>0</v>
      </c>
      <c r="S38" s="44">
        <v>0</v>
      </c>
      <c r="T38" s="44">
        <v>0</v>
      </c>
      <c r="U38" s="28">
        <f t="shared" si="5"/>
        <v>0</v>
      </c>
      <c r="W38" s="30" t="s">
        <v>44</v>
      </c>
      <c r="X38" s="44">
        <v>0</v>
      </c>
      <c r="Y38" s="44">
        <v>0</v>
      </c>
      <c r="Z38" s="44">
        <v>0</v>
      </c>
      <c r="AA38" s="44">
        <v>0</v>
      </c>
      <c r="AB38" s="28">
        <f t="shared" si="6"/>
        <v>0</v>
      </c>
      <c r="AD38" s="30" t="s">
        <v>44</v>
      </c>
      <c r="AE38" s="44">
        <v>0</v>
      </c>
      <c r="AF38" s="44">
        <v>0</v>
      </c>
      <c r="AG38" s="44">
        <v>0</v>
      </c>
      <c r="AH38" s="44">
        <v>0</v>
      </c>
      <c r="AI38" s="28">
        <f t="shared" si="7"/>
        <v>0</v>
      </c>
      <c r="AK38" s="30" t="s">
        <v>44</v>
      </c>
      <c r="AL38" s="44">
        <v>0</v>
      </c>
      <c r="AM38" s="44">
        <v>0</v>
      </c>
      <c r="AN38" s="44">
        <v>0</v>
      </c>
      <c r="AO38" s="44">
        <v>3</v>
      </c>
      <c r="AP38" s="28">
        <f t="shared" si="8"/>
        <v>3</v>
      </c>
      <c r="AR38" s="30" t="s">
        <v>44</v>
      </c>
      <c r="AS38" s="44">
        <v>0</v>
      </c>
      <c r="AT38" s="44">
        <v>0</v>
      </c>
      <c r="AU38" s="44">
        <v>0</v>
      </c>
      <c r="AV38" s="44">
        <v>0</v>
      </c>
      <c r="AW38" s="28">
        <f t="shared" si="9"/>
        <v>0</v>
      </c>
      <c r="AY38" s="30" t="s">
        <v>44</v>
      </c>
      <c r="AZ38" s="44">
        <v>18</v>
      </c>
      <c r="BA38" s="44">
        <v>4</v>
      </c>
      <c r="BB38" s="44">
        <v>0</v>
      </c>
      <c r="BC38" s="44">
        <v>4</v>
      </c>
      <c r="BD38" s="28">
        <f t="shared" si="10"/>
        <v>26</v>
      </c>
      <c r="BF38" s="30" t="s">
        <v>44</v>
      </c>
      <c r="BG38" s="44">
        <v>3</v>
      </c>
      <c r="BH38" s="44">
        <v>0</v>
      </c>
      <c r="BI38" s="44">
        <v>0</v>
      </c>
      <c r="BJ38" s="44">
        <v>0</v>
      </c>
      <c r="BK38" s="28">
        <f t="shared" si="11"/>
        <v>3</v>
      </c>
      <c r="BM38" s="30" t="s">
        <v>44</v>
      </c>
      <c r="BN38" s="44">
        <v>0</v>
      </c>
      <c r="BO38" s="44">
        <v>0</v>
      </c>
      <c r="BP38" s="44">
        <v>0</v>
      </c>
      <c r="BQ38" s="44"/>
      <c r="BR38" s="28">
        <f t="shared" si="12"/>
        <v>0</v>
      </c>
      <c r="BT38" s="30" t="s">
        <v>44</v>
      </c>
      <c r="BU38" s="44">
        <v>0</v>
      </c>
      <c r="BV38" s="44">
        <v>63</v>
      </c>
      <c r="BW38" s="44">
        <v>0</v>
      </c>
      <c r="BX38" s="44">
        <v>30</v>
      </c>
      <c r="BY38" s="28">
        <f t="shared" si="13"/>
        <v>93</v>
      </c>
      <c r="CA38" s="30" t="s">
        <v>44</v>
      </c>
      <c r="CB38" s="44">
        <v>0</v>
      </c>
      <c r="CC38" s="44">
        <v>0</v>
      </c>
      <c r="CD38" s="44">
        <v>0</v>
      </c>
      <c r="CE38" s="44">
        <v>0</v>
      </c>
      <c r="CF38" s="28">
        <f t="shared" si="14"/>
        <v>0</v>
      </c>
      <c r="CI38" s="30" t="s">
        <v>44</v>
      </c>
      <c r="CJ38" s="44">
        <v>1</v>
      </c>
      <c r="CK38" s="44">
        <v>0</v>
      </c>
      <c r="CL38" s="44">
        <v>0</v>
      </c>
      <c r="CM38" s="44">
        <v>0</v>
      </c>
      <c r="CN38" s="28">
        <f t="shared" si="15"/>
        <v>1</v>
      </c>
      <c r="CP38" s="30" t="s">
        <v>44</v>
      </c>
      <c r="CQ38" s="44"/>
      <c r="CR38" s="44">
        <v>0</v>
      </c>
      <c r="CS38" s="44"/>
      <c r="CT38" s="44"/>
      <c r="CU38" s="28">
        <f t="shared" si="16"/>
        <v>0</v>
      </c>
      <c r="CW38" s="30" t="s">
        <v>44</v>
      </c>
      <c r="CX38" s="44"/>
      <c r="CY38" s="44">
        <v>0</v>
      </c>
      <c r="CZ38" s="44"/>
      <c r="DA38" s="44"/>
      <c r="DB38" s="28">
        <f t="shared" si="17"/>
        <v>0</v>
      </c>
      <c r="DD38" s="30" t="s">
        <v>44</v>
      </c>
      <c r="DE38" s="44"/>
      <c r="DF38" s="44">
        <v>0</v>
      </c>
      <c r="DG38" s="44"/>
      <c r="DH38" s="44"/>
      <c r="DI38" s="28">
        <f t="shared" si="18"/>
        <v>0</v>
      </c>
      <c r="DL38" s="30" t="s">
        <v>44</v>
      </c>
      <c r="DM38" s="44">
        <f t="shared" si="19"/>
        <v>22</v>
      </c>
      <c r="DN38" s="44">
        <f t="shared" si="20"/>
        <v>69</v>
      </c>
      <c r="DO38" s="44">
        <f t="shared" si="21"/>
        <v>0</v>
      </c>
      <c r="DP38" s="44">
        <f t="shared" si="22"/>
        <v>39</v>
      </c>
      <c r="DQ38" s="44">
        <f t="shared" si="23"/>
        <v>130</v>
      </c>
    </row>
    <row r="39" spans="1:121" s="30" customFormat="1" ht="12.75" customHeight="1" x14ac:dyDescent="0.35">
      <c r="A39" s="29">
        <v>91</v>
      </c>
      <c r="B39" s="30" t="s">
        <v>45</v>
      </c>
      <c r="C39" s="44">
        <v>0</v>
      </c>
      <c r="D39" s="44">
        <v>1</v>
      </c>
      <c r="E39" s="44">
        <v>0</v>
      </c>
      <c r="F39" s="44">
        <v>0</v>
      </c>
      <c r="G39" s="28">
        <f t="shared" si="3"/>
        <v>1</v>
      </c>
      <c r="I39" s="30" t="s">
        <v>45</v>
      </c>
      <c r="J39" s="44">
        <v>0</v>
      </c>
      <c r="K39" s="44">
        <v>2</v>
      </c>
      <c r="L39" s="44">
        <v>0</v>
      </c>
      <c r="M39" s="44">
        <v>0</v>
      </c>
      <c r="N39" s="28">
        <f t="shared" si="4"/>
        <v>2</v>
      </c>
      <c r="P39" s="30" t="s">
        <v>45</v>
      </c>
      <c r="Q39" s="44">
        <v>0</v>
      </c>
      <c r="R39" s="44">
        <v>0</v>
      </c>
      <c r="S39" s="44">
        <v>0</v>
      </c>
      <c r="T39" s="44">
        <v>0</v>
      </c>
      <c r="U39" s="28">
        <f t="shared" si="5"/>
        <v>0</v>
      </c>
      <c r="W39" s="30" t="s">
        <v>45</v>
      </c>
      <c r="X39" s="44">
        <v>0</v>
      </c>
      <c r="Y39" s="44">
        <v>0</v>
      </c>
      <c r="Z39" s="44">
        <v>0</v>
      </c>
      <c r="AA39" s="44">
        <v>0</v>
      </c>
      <c r="AB39" s="28">
        <f t="shared" si="6"/>
        <v>0</v>
      </c>
      <c r="AD39" s="30" t="s">
        <v>45</v>
      </c>
      <c r="AE39" s="44">
        <v>0</v>
      </c>
      <c r="AF39" s="44">
        <v>0</v>
      </c>
      <c r="AG39" s="44">
        <v>0</v>
      </c>
      <c r="AH39" s="44">
        <v>0</v>
      </c>
      <c r="AI39" s="28">
        <f t="shared" si="7"/>
        <v>0</v>
      </c>
      <c r="AK39" s="30" t="s">
        <v>45</v>
      </c>
      <c r="AL39" s="44">
        <v>0</v>
      </c>
      <c r="AM39" s="44">
        <v>0</v>
      </c>
      <c r="AN39" s="44">
        <v>0</v>
      </c>
      <c r="AO39" s="44">
        <v>0</v>
      </c>
      <c r="AP39" s="28">
        <f t="shared" si="8"/>
        <v>0</v>
      </c>
      <c r="AR39" s="30" t="s">
        <v>45</v>
      </c>
      <c r="AS39" s="44">
        <v>1</v>
      </c>
      <c r="AT39" s="44">
        <v>0</v>
      </c>
      <c r="AU39" s="44">
        <v>0</v>
      </c>
      <c r="AV39" s="44">
        <v>1</v>
      </c>
      <c r="AW39" s="28">
        <f t="shared" si="9"/>
        <v>2</v>
      </c>
      <c r="AY39" s="30" t="s">
        <v>45</v>
      </c>
      <c r="AZ39" s="44">
        <v>9</v>
      </c>
      <c r="BA39" s="44">
        <v>2</v>
      </c>
      <c r="BB39" s="44">
        <v>0</v>
      </c>
      <c r="BC39" s="44">
        <v>2</v>
      </c>
      <c r="BD39" s="28">
        <f t="shared" si="10"/>
        <v>13</v>
      </c>
      <c r="BF39" s="30" t="s">
        <v>45</v>
      </c>
      <c r="BG39" s="44">
        <v>0</v>
      </c>
      <c r="BH39" s="44">
        <v>0</v>
      </c>
      <c r="BI39" s="44">
        <v>0</v>
      </c>
      <c r="BJ39" s="44">
        <v>0</v>
      </c>
      <c r="BK39" s="28">
        <f t="shared" si="11"/>
        <v>0</v>
      </c>
      <c r="BM39" s="30" t="s">
        <v>45</v>
      </c>
      <c r="BN39" s="44">
        <v>0</v>
      </c>
      <c r="BO39" s="44">
        <v>0</v>
      </c>
      <c r="BP39" s="44">
        <v>0</v>
      </c>
      <c r="BQ39" s="44"/>
      <c r="BR39" s="28">
        <f t="shared" si="12"/>
        <v>0</v>
      </c>
      <c r="BT39" s="30" t="s">
        <v>45</v>
      </c>
      <c r="BU39" s="44">
        <v>1</v>
      </c>
      <c r="BV39" s="44">
        <v>4</v>
      </c>
      <c r="BW39" s="44">
        <v>0</v>
      </c>
      <c r="BX39" s="44">
        <v>5</v>
      </c>
      <c r="BY39" s="28">
        <f t="shared" si="13"/>
        <v>10</v>
      </c>
      <c r="CA39" s="30" t="s">
        <v>45</v>
      </c>
      <c r="CB39" s="44">
        <v>0</v>
      </c>
      <c r="CC39" s="44">
        <v>0</v>
      </c>
      <c r="CD39" s="44">
        <v>0</v>
      </c>
      <c r="CE39" s="44">
        <v>0</v>
      </c>
      <c r="CF39" s="28">
        <f t="shared" si="14"/>
        <v>0</v>
      </c>
      <c r="CI39" s="30" t="s">
        <v>45</v>
      </c>
      <c r="CJ39" s="44">
        <v>1</v>
      </c>
      <c r="CK39" s="44">
        <v>30</v>
      </c>
      <c r="CL39" s="44">
        <v>0</v>
      </c>
      <c r="CM39" s="44">
        <v>4</v>
      </c>
      <c r="CN39" s="28">
        <f t="shared" si="15"/>
        <v>35</v>
      </c>
      <c r="CP39" s="30" t="s">
        <v>45</v>
      </c>
      <c r="CQ39" s="44"/>
      <c r="CR39" s="44">
        <v>1</v>
      </c>
      <c r="CS39" s="44"/>
      <c r="CT39" s="44"/>
      <c r="CU39" s="28">
        <f t="shared" si="16"/>
        <v>1</v>
      </c>
      <c r="CW39" s="30" t="s">
        <v>45</v>
      </c>
      <c r="CX39" s="44"/>
      <c r="CY39" s="44">
        <v>0</v>
      </c>
      <c r="CZ39" s="44"/>
      <c r="DA39" s="44"/>
      <c r="DB39" s="28">
        <f t="shared" si="17"/>
        <v>0</v>
      </c>
      <c r="DD39" s="30" t="s">
        <v>45</v>
      </c>
      <c r="DE39" s="44"/>
      <c r="DF39" s="44">
        <v>0</v>
      </c>
      <c r="DG39" s="44"/>
      <c r="DH39" s="44"/>
      <c r="DI39" s="28">
        <f t="shared" si="18"/>
        <v>0</v>
      </c>
      <c r="DL39" s="30" t="s">
        <v>45</v>
      </c>
      <c r="DM39" s="44">
        <f t="shared" si="19"/>
        <v>12</v>
      </c>
      <c r="DN39" s="44">
        <f t="shared" si="20"/>
        <v>40</v>
      </c>
      <c r="DO39" s="44">
        <f t="shared" si="21"/>
        <v>0</v>
      </c>
      <c r="DP39" s="44">
        <f t="shared" si="22"/>
        <v>12</v>
      </c>
      <c r="DQ39" s="44">
        <f t="shared" si="23"/>
        <v>64</v>
      </c>
    </row>
    <row r="40" spans="1:121" s="30" customFormat="1" ht="12.75" customHeight="1" x14ac:dyDescent="0.35">
      <c r="A40" s="29">
        <v>92</v>
      </c>
      <c r="B40" s="30" t="s">
        <v>46</v>
      </c>
      <c r="C40" s="44">
        <v>0</v>
      </c>
      <c r="D40" s="44">
        <v>2</v>
      </c>
      <c r="E40" s="44">
        <v>0</v>
      </c>
      <c r="F40" s="44">
        <v>0</v>
      </c>
      <c r="G40" s="28">
        <f t="shared" si="3"/>
        <v>2</v>
      </c>
      <c r="I40" s="30" t="s">
        <v>46</v>
      </c>
      <c r="J40" s="44">
        <v>2</v>
      </c>
      <c r="K40" s="44">
        <v>1</v>
      </c>
      <c r="L40" s="44">
        <v>0</v>
      </c>
      <c r="M40" s="44">
        <v>0</v>
      </c>
      <c r="N40" s="28">
        <f t="shared" si="4"/>
        <v>3</v>
      </c>
      <c r="P40" s="30" t="s">
        <v>46</v>
      </c>
      <c r="Q40" s="44">
        <v>0</v>
      </c>
      <c r="R40" s="44">
        <v>0</v>
      </c>
      <c r="S40" s="44">
        <v>0</v>
      </c>
      <c r="T40" s="44">
        <v>0</v>
      </c>
      <c r="U40" s="28">
        <f t="shared" si="5"/>
        <v>0</v>
      </c>
      <c r="W40" s="30" t="s">
        <v>46</v>
      </c>
      <c r="X40" s="44">
        <v>2</v>
      </c>
      <c r="Y40" s="44">
        <v>1</v>
      </c>
      <c r="Z40" s="44">
        <v>0</v>
      </c>
      <c r="AA40" s="44">
        <v>0</v>
      </c>
      <c r="AB40" s="28">
        <f t="shared" si="6"/>
        <v>3</v>
      </c>
      <c r="AD40" s="30" t="s">
        <v>46</v>
      </c>
      <c r="AE40" s="44">
        <v>0</v>
      </c>
      <c r="AF40" s="44">
        <v>0</v>
      </c>
      <c r="AG40" s="44">
        <v>0</v>
      </c>
      <c r="AH40" s="44">
        <v>1</v>
      </c>
      <c r="AI40" s="28">
        <f t="shared" si="7"/>
        <v>1</v>
      </c>
      <c r="AK40" s="30" t="s">
        <v>46</v>
      </c>
      <c r="AL40" s="44">
        <v>0</v>
      </c>
      <c r="AM40" s="44">
        <v>0</v>
      </c>
      <c r="AN40" s="44">
        <v>0</v>
      </c>
      <c r="AO40" s="44">
        <v>0</v>
      </c>
      <c r="AP40" s="28">
        <f t="shared" si="8"/>
        <v>0</v>
      </c>
      <c r="AR40" s="30" t="s">
        <v>46</v>
      </c>
      <c r="AS40" s="44">
        <v>0</v>
      </c>
      <c r="AT40" s="44">
        <v>0</v>
      </c>
      <c r="AU40" s="44">
        <v>0</v>
      </c>
      <c r="AV40" s="44">
        <v>0</v>
      </c>
      <c r="AW40" s="28">
        <f t="shared" si="9"/>
        <v>0</v>
      </c>
      <c r="AY40" s="30" t="s">
        <v>46</v>
      </c>
      <c r="AZ40" s="44">
        <v>22</v>
      </c>
      <c r="BA40" s="44">
        <v>2</v>
      </c>
      <c r="BB40" s="44">
        <v>2</v>
      </c>
      <c r="BC40" s="44">
        <v>2</v>
      </c>
      <c r="BD40" s="28">
        <f t="shared" si="10"/>
        <v>28</v>
      </c>
      <c r="BF40" s="30" t="s">
        <v>46</v>
      </c>
      <c r="BG40" s="44">
        <v>9</v>
      </c>
      <c r="BH40" s="44">
        <v>0</v>
      </c>
      <c r="BI40" s="44">
        <v>0</v>
      </c>
      <c r="BJ40" s="44">
        <v>0</v>
      </c>
      <c r="BK40" s="28">
        <f t="shared" si="11"/>
        <v>9</v>
      </c>
      <c r="BM40" s="30" t="s">
        <v>46</v>
      </c>
      <c r="BN40" s="44">
        <v>0</v>
      </c>
      <c r="BO40" s="44">
        <v>0</v>
      </c>
      <c r="BP40" s="44">
        <v>0</v>
      </c>
      <c r="BQ40" s="44"/>
      <c r="BR40" s="28">
        <f t="shared" si="12"/>
        <v>0</v>
      </c>
      <c r="BT40" s="30" t="s">
        <v>46</v>
      </c>
      <c r="BU40" s="44">
        <v>3</v>
      </c>
      <c r="BV40" s="44">
        <v>7</v>
      </c>
      <c r="BW40" s="44">
        <v>1</v>
      </c>
      <c r="BX40" s="44">
        <v>7</v>
      </c>
      <c r="BY40" s="28">
        <f t="shared" si="13"/>
        <v>18</v>
      </c>
      <c r="CA40" s="30" t="s">
        <v>46</v>
      </c>
      <c r="CB40" s="44">
        <v>1</v>
      </c>
      <c r="CC40" s="44">
        <v>0</v>
      </c>
      <c r="CD40" s="44">
        <v>0</v>
      </c>
      <c r="CE40" s="44">
        <v>0</v>
      </c>
      <c r="CF40" s="28">
        <f t="shared" si="14"/>
        <v>1</v>
      </c>
      <c r="CI40" s="30" t="s">
        <v>46</v>
      </c>
      <c r="CJ40" s="44">
        <v>0</v>
      </c>
      <c r="CK40" s="44">
        <v>0</v>
      </c>
      <c r="CL40" s="44">
        <v>0</v>
      </c>
      <c r="CM40" s="44">
        <v>3</v>
      </c>
      <c r="CN40" s="28">
        <f t="shared" si="15"/>
        <v>3</v>
      </c>
      <c r="CP40" s="30" t="s">
        <v>46</v>
      </c>
      <c r="CQ40" s="44"/>
      <c r="CR40" s="44">
        <v>0</v>
      </c>
      <c r="CS40" s="44"/>
      <c r="CT40" s="44"/>
      <c r="CU40" s="28">
        <f t="shared" si="16"/>
        <v>0</v>
      </c>
      <c r="CW40" s="30" t="s">
        <v>46</v>
      </c>
      <c r="CX40" s="44"/>
      <c r="CY40" s="44">
        <v>0</v>
      </c>
      <c r="CZ40" s="44"/>
      <c r="DA40" s="44"/>
      <c r="DB40" s="28">
        <f t="shared" si="17"/>
        <v>0</v>
      </c>
      <c r="DD40" s="30" t="s">
        <v>46</v>
      </c>
      <c r="DE40" s="44"/>
      <c r="DF40" s="44">
        <v>0</v>
      </c>
      <c r="DG40" s="44"/>
      <c r="DH40" s="44"/>
      <c r="DI40" s="28">
        <f t="shared" si="18"/>
        <v>0</v>
      </c>
      <c r="DL40" s="30" t="s">
        <v>46</v>
      </c>
      <c r="DM40" s="44">
        <f t="shared" si="19"/>
        <v>39</v>
      </c>
      <c r="DN40" s="44">
        <f t="shared" si="20"/>
        <v>13</v>
      </c>
      <c r="DO40" s="44">
        <f t="shared" si="21"/>
        <v>3</v>
      </c>
      <c r="DP40" s="44">
        <f t="shared" si="22"/>
        <v>13</v>
      </c>
      <c r="DQ40" s="44">
        <f t="shared" si="23"/>
        <v>68</v>
      </c>
    </row>
    <row r="41" spans="1:121" s="30" customFormat="1" ht="12.75" customHeight="1" x14ac:dyDescent="0.35">
      <c r="A41" s="29">
        <v>94</v>
      </c>
      <c r="B41" s="30" t="s">
        <v>47</v>
      </c>
      <c r="C41" s="44">
        <v>0</v>
      </c>
      <c r="D41" s="44">
        <v>0</v>
      </c>
      <c r="E41" s="44">
        <v>0</v>
      </c>
      <c r="F41" s="44">
        <v>0</v>
      </c>
      <c r="G41" s="28">
        <f t="shared" si="3"/>
        <v>0</v>
      </c>
      <c r="I41" s="30" t="s">
        <v>47</v>
      </c>
      <c r="J41" s="44">
        <v>0</v>
      </c>
      <c r="K41" s="44">
        <v>0</v>
      </c>
      <c r="L41" s="44">
        <v>0</v>
      </c>
      <c r="M41" s="44">
        <v>0</v>
      </c>
      <c r="N41" s="28">
        <f t="shared" si="4"/>
        <v>0</v>
      </c>
      <c r="P41" s="30" t="s">
        <v>47</v>
      </c>
      <c r="Q41" s="44">
        <v>0</v>
      </c>
      <c r="R41" s="44">
        <v>0</v>
      </c>
      <c r="S41" s="44">
        <v>0</v>
      </c>
      <c r="T41" s="44">
        <v>0</v>
      </c>
      <c r="U41" s="28">
        <f t="shared" si="5"/>
        <v>0</v>
      </c>
      <c r="W41" s="30" t="s">
        <v>47</v>
      </c>
      <c r="X41" s="44">
        <v>0</v>
      </c>
      <c r="Y41" s="44">
        <v>0</v>
      </c>
      <c r="Z41" s="44">
        <v>0</v>
      </c>
      <c r="AA41" s="44">
        <v>0</v>
      </c>
      <c r="AB41" s="28">
        <f t="shared" si="6"/>
        <v>0</v>
      </c>
      <c r="AD41" s="30" t="s">
        <v>47</v>
      </c>
      <c r="AE41" s="44">
        <v>0</v>
      </c>
      <c r="AF41" s="44">
        <v>0</v>
      </c>
      <c r="AG41" s="44">
        <v>0</v>
      </c>
      <c r="AH41" s="44">
        <v>0</v>
      </c>
      <c r="AI41" s="28">
        <f t="shared" si="7"/>
        <v>0</v>
      </c>
      <c r="AK41" s="30" t="s">
        <v>47</v>
      </c>
      <c r="AL41" s="44">
        <v>0</v>
      </c>
      <c r="AM41" s="44">
        <v>0</v>
      </c>
      <c r="AN41" s="44">
        <v>0</v>
      </c>
      <c r="AO41" s="44">
        <v>1</v>
      </c>
      <c r="AP41" s="28">
        <f t="shared" si="8"/>
        <v>1</v>
      </c>
      <c r="AR41" s="30" t="s">
        <v>47</v>
      </c>
      <c r="AS41" s="44">
        <v>0</v>
      </c>
      <c r="AT41" s="44">
        <v>0</v>
      </c>
      <c r="AU41" s="44">
        <v>0</v>
      </c>
      <c r="AV41" s="44">
        <v>0</v>
      </c>
      <c r="AW41" s="28">
        <f t="shared" si="9"/>
        <v>0</v>
      </c>
      <c r="AY41" s="30" t="s">
        <v>47</v>
      </c>
      <c r="AZ41" s="44">
        <v>13</v>
      </c>
      <c r="BA41" s="44">
        <v>0</v>
      </c>
      <c r="BB41" s="44">
        <v>0</v>
      </c>
      <c r="BC41" s="44">
        <v>1</v>
      </c>
      <c r="BD41" s="28">
        <f t="shared" si="10"/>
        <v>14</v>
      </c>
      <c r="BF41" s="30" t="s">
        <v>47</v>
      </c>
      <c r="BG41" s="44">
        <v>0</v>
      </c>
      <c r="BH41" s="44">
        <v>0</v>
      </c>
      <c r="BI41" s="44">
        <v>0</v>
      </c>
      <c r="BJ41" s="44">
        <v>0</v>
      </c>
      <c r="BK41" s="28">
        <f t="shared" si="11"/>
        <v>0</v>
      </c>
      <c r="BM41" s="30" t="s">
        <v>47</v>
      </c>
      <c r="BN41" s="44">
        <v>0</v>
      </c>
      <c r="BO41" s="44">
        <v>0</v>
      </c>
      <c r="BP41" s="44">
        <v>0</v>
      </c>
      <c r="BQ41" s="44"/>
      <c r="BR41" s="28">
        <f t="shared" si="12"/>
        <v>0</v>
      </c>
      <c r="BT41" s="30" t="s">
        <v>47</v>
      </c>
      <c r="BU41" s="44">
        <v>0</v>
      </c>
      <c r="BV41" s="44">
        <v>0</v>
      </c>
      <c r="BW41" s="44">
        <v>0</v>
      </c>
      <c r="BX41" s="44">
        <v>0</v>
      </c>
      <c r="BY41" s="28">
        <f t="shared" si="13"/>
        <v>0</v>
      </c>
      <c r="CA41" s="30" t="s">
        <v>47</v>
      </c>
      <c r="CB41" s="44">
        <v>1</v>
      </c>
      <c r="CC41" s="44">
        <v>0</v>
      </c>
      <c r="CD41" s="44">
        <v>0</v>
      </c>
      <c r="CE41" s="44">
        <v>0</v>
      </c>
      <c r="CF41" s="28">
        <f t="shared" si="14"/>
        <v>1</v>
      </c>
      <c r="CI41" s="30" t="s">
        <v>47</v>
      </c>
      <c r="CJ41" s="44">
        <v>4</v>
      </c>
      <c r="CK41" s="44">
        <v>28</v>
      </c>
      <c r="CL41" s="44">
        <v>5</v>
      </c>
      <c r="CM41" s="44">
        <v>5</v>
      </c>
      <c r="CN41" s="28">
        <f t="shared" si="15"/>
        <v>42</v>
      </c>
      <c r="CP41" s="30" t="s">
        <v>47</v>
      </c>
      <c r="CQ41" s="44"/>
      <c r="CR41" s="44">
        <v>0</v>
      </c>
      <c r="CS41" s="44"/>
      <c r="CT41" s="44"/>
      <c r="CU41" s="28">
        <f t="shared" si="16"/>
        <v>0</v>
      </c>
      <c r="CW41" s="30" t="s">
        <v>47</v>
      </c>
      <c r="CX41" s="44"/>
      <c r="CY41" s="44">
        <v>0</v>
      </c>
      <c r="CZ41" s="44"/>
      <c r="DA41" s="44"/>
      <c r="DB41" s="28">
        <f t="shared" si="17"/>
        <v>0</v>
      </c>
      <c r="DD41" s="30" t="s">
        <v>47</v>
      </c>
      <c r="DE41" s="44"/>
      <c r="DF41" s="44">
        <v>0</v>
      </c>
      <c r="DG41" s="44"/>
      <c r="DH41" s="44"/>
      <c r="DI41" s="28">
        <f t="shared" si="18"/>
        <v>0</v>
      </c>
      <c r="DL41" s="30" t="s">
        <v>47</v>
      </c>
      <c r="DM41" s="44">
        <f t="shared" si="19"/>
        <v>18</v>
      </c>
      <c r="DN41" s="44">
        <f t="shared" si="20"/>
        <v>28</v>
      </c>
      <c r="DO41" s="44">
        <f t="shared" si="21"/>
        <v>5</v>
      </c>
      <c r="DP41" s="44">
        <f t="shared" si="22"/>
        <v>7</v>
      </c>
      <c r="DQ41" s="44">
        <f t="shared" si="23"/>
        <v>58</v>
      </c>
    </row>
    <row r="42" spans="1:121" s="30" customFormat="1" ht="12.75" customHeight="1" x14ac:dyDescent="0.35">
      <c r="A42" s="29">
        <v>96</v>
      </c>
      <c r="B42" s="30" t="s">
        <v>49</v>
      </c>
      <c r="C42" s="44">
        <v>0</v>
      </c>
      <c r="D42" s="44">
        <v>0</v>
      </c>
      <c r="E42" s="44">
        <v>0</v>
      </c>
      <c r="F42" s="44">
        <v>0</v>
      </c>
      <c r="G42" s="28">
        <f t="shared" si="3"/>
        <v>0</v>
      </c>
      <c r="H42" s="32"/>
      <c r="I42" s="30" t="s">
        <v>49</v>
      </c>
      <c r="J42" s="44">
        <v>2</v>
      </c>
      <c r="K42" s="44">
        <v>0</v>
      </c>
      <c r="L42" s="44">
        <v>0</v>
      </c>
      <c r="M42" s="44">
        <v>0</v>
      </c>
      <c r="N42" s="28">
        <f t="shared" si="4"/>
        <v>2</v>
      </c>
      <c r="P42" s="30" t="s">
        <v>49</v>
      </c>
      <c r="Q42" s="44">
        <v>0</v>
      </c>
      <c r="R42" s="44">
        <v>0</v>
      </c>
      <c r="S42" s="44">
        <v>0</v>
      </c>
      <c r="T42" s="44">
        <v>0</v>
      </c>
      <c r="U42" s="28">
        <f t="shared" si="5"/>
        <v>0</v>
      </c>
      <c r="W42" s="30" t="s">
        <v>49</v>
      </c>
      <c r="X42" s="44">
        <v>0</v>
      </c>
      <c r="Y42" s="44">
        <v>0</v>
      </c>
      <c r="Z42" s="44">
        <v>0</v>
      </c>
      <c r="AA42" s="44">
        <v>0</v>
      </c>
      <c r="AB42" s="28">
        <f t="shared" si="6"/>
        <v>0</v>
      </c>
      <c r="AC42" s="32"/>
      <c r="AD42" s="30" t="s">
        <v>49</v>
      </c>
      <c r="AE42" s="44">
        <v>0</v>
      </c>
      <c r="AF42" s="44">
        <v>0</v>
      </c>
      <c r="AG42" s="44">
        <v>0</v>
      </c>
      <c r="AH42" s="44">
        <v>0</v>
      </c>
      <c r="AI42" s="28">
        <f t="shared" si="7"/>
        <v>0</v>
      </c>
      <c r="AK42" s="30" t="s">
        <v>49</v>
      </c>
      <c r="AL42" s="44">
        <v>0</v>
      </c>
      <c r="AM42" s="44">
        <v>0</v>
      </c>
      <c r="AN42" s="44">
        <v>0</v>
      </c>
      <c r="AO42" s="44">
        <v>1</v>
      </c>
      <c r="AP42" s="28">
        <f t="shared" si="8"/>
        <v>1</v>
      </c>
      <c r="AR42" s="30" t="s">
        <v>49</v>
      </c>
      <c r="AS42" s="44">
        <v>11</v>
      </c>
      <c r="AT42" s="44">
        <v>1</v>
      </c>
      <c r="AU42" s="44">
        <v>0</v>
      </c>
      <c r="AV42" s="44">
        <v>1</v>
      </c>
      <c r="AW42" s="28">
        <f t="shared" si="9"/>
        <v>13</v>
      </c>
      <c r="AY42" s="30" t="s">
        <v>49</v>
      </c>
      <c r="AZ42" s="44">
        <v>0</v>
      </c>
      <c r="BA42" s="44">
        <v>0</v>
      </c>
      <c r="BB42" s="44">
        <v>1</v>
      </c>
      <c r="BC42" s="44">
        <v>0</v>
      </c>
      <c r="BD42" s="28">
        <f t="shared" si="10"/>
        <v>1</v>
      </c>
      <c r="BF42" s="30" t="s">
        <v>49</v>
      </c>
      <c r="BG42" s="44">
        <v>0</v>
      </c>
      <c r="BH42" s="44">
        <v>0</v>
      </c>
      <c r="BI42" s="44">
        <v>0</v>
      </c>
      <c r="BJ42" s="44">
        <v>2</v>
      </c>
      <c r="BK42" s="28">
        <f t="shared" si="11"/>
        <v>2</v>
      </c>
      <c r="BM42" s="30" t="s">
        <v>49</v>
      </c>
      <c r="BN42" s="44">
        <v>0</v>
      </c>
      <c r="BO42" s="44">
        <v>0</v>
      </c>
      <c r="BP42" s="44">
        <v>0</v>
      </c>
      <c r="BQ42" s="44"/>
      <c r="BR42" s="28">
        <f t="shared" si="12"/>
        <v>0</v>
      </c>
      <c r="BT42" s="30" t="s">
        <v>49</v>
      </c>
      <c r="BU42" s="44">
        <v>0</v>
      </c>
      <c r="BV42" s="44">
        <v>2</v>
      </c>
      <c r="BW42" s="44">
        <v>0</v>
      </c>
      <c r="BX42" s="44">
        <v>4</v>
      </c>
      <c r="BY42" s="28">
        <f t="shared" si="13"/>
        <v>6</v>
      </c>
      <c r="CA42" s="30" t="s">
        <v>49</v>
      </c>
      <c r="CB42" s="44">
        <v>0</v>
      </c>
      <c r="CC42" s="44">
        <v>0</v>
      </c>
      <c r="CD42" s="44">
        <v>0</v>
      </c>
      <c r="CE42" s="44">
        <v>0</v>
      </c>
      <c r="CF42" s="28">
        <f t="shared" si="14"/>
        <v>0</v>
      </c>
      <c r="CI42" s="30" t="s">
        <v>49</v>
      </c>
      <c r="CJ42" s="44">
        <v>4</v>
      </c>
      <c r="CK42" s="44">
        <v>35</v>
      </c>
      <c r="CL42" s="44">
        <v>0</v>
      </c>
      <c r="CM42" s="44">
        <v>6</v>
      </c>
      <c r="CN42" s="28">
        <f t="shared" si="15"/>
        <v>45</v>
      </c>
      <c r="CP42" s="30" t="s">
        <v>49</v>
      </c>
      <c r="CQ42" s="44"/>
      <c r="CR42" s="44">
        <v>6</v>
      </c>
      <c r="CS42" s="44"/>
      <c r="CT42" s="44"/>
      <c r="CU42" s="28">
        <f t="shared" si="16"/>
        <v>6</v>
      </c>
      <c r="CW42" s="30" t="s">
        <v>49</v>
      </c>
      <c r="CX42" s="44"/>
      <c r="CY42" s="44">
        <v>4</v>
      </c>
      <c r="CZ42" s="44"/>
      <c r="DA42" s="44"/>
      <c r="DB42" s="28">
        <f t="shared" si="17"/>
        <v>4</v>
      </c>
      <c r="DD42" s="30" t="s">
        <v>49</v>
      </c>
      <c r="DE42" s="44"/>
      <c r="DF42" s="44">
        <v>0</v>
      </c>
      <c r="DG42" s="44"/>
      <c r="DH42" s="44"/>
      <c r="DI42" s="28">
        <f t="shared" si="18"/>
        <v>0</v>
      </c>
      <c r="DL42" s="30" t="s">
        <v>49</v>
      </c>
      <c r="DM42" s="44">
        <f t="shared" si="19"/>
        <v>17</v>
      </c>
      <c r="DN42" s="44">
        <f t="shared" si="20"/>
        <v>48</v>
      </c>
      <c r="DO42" s="44">
        <f t="shared" si="21"/>
        <v>1</v>
      </c>
      <c r="DP42" s="44">
        <f t="shared" si="22"/>
        <v>14</v>
      </c>
      <c r="DQ42" s="44">
        <f t="shared" si="23"/>
        <v>80</v>
      </c>
    </row>
    <row r="43" spans="1:121" s="30" customFormat="1" ht="12.75" customHeight="1" x14ac:dyDescent="0.35">
      <c r="A43" s="29"/>
      <c r="C43" s="44"/>
      <c r="D43" s="44"/>
      <c r="E43" s="44"/>
      <c r="F43" s="44"/>
      <c r="G43" s="28"/>
      <c r="J43" s="44"/>
      <c r="K43" s="44"/>
      <c r="L43" s="44"/>
      <c r="M43" s="44"/>
      <c r="N43" s="28"/>
      <c r="Q43" s="44"/>
      <c r="R43" s="44"/>
      <c r="S43" s="44"/>
      <c r="T43" s="44"/>
      <c r="U43" s="28"/>
      <c r="X43" s="44"/>
      <c r="Y43" s="44"/>
      <c r="Z43" s="44"/>
      <c r="AA43" s="44"/>
      <c r="AB43" s="28"/>
      <c r="AE43" s="44"/>
      <c r="AF43" s="44"/>
      <c r="AG43" s="44"/>
      <c r="AH43" s="44"/>
      <c r="AI43" s="28"/>
      <c r="AL43" s="44"/>
      <c r="AM43" s="44"/>
      <c r="AN43" s="44"/>
      <c r="AO43" s="44"/>
      <c r="AP43" s="28"/>
      <c r="AS43" s="44"/>
      <c r="AT43" s="44"/>
      <c r="AU43" s="44"/>
      <c r="AV43" s="44"/>
      <c r="AW43" s="28"/>
      <c r="AZ43" s="44"/>
      <c r="BA43" s="44"/>
      <c r="BB43" s="44"/>
      <c r="BC43" s="44"/>
      <c r="BD43" s="28"/>
      <c r="BG43" s="44"/>
      <c r="BH43" s="44"/>
      <c r="BI43" s="44"/>
      <c r="BJ43" s="44"/>
      <c r="BK43" s="28"/>
      <c r="BN43" s="44"/>
      <c r="BO43" s="44"/>
      <c r="BP43" s="44"/>
      <c r="BQ43" s="44"/>
      <c r="BR43" s="28"/>
      <c r="BU43" s="44"/>
      <c r="BV43" s="44"/>
      <c r="BW43" s="44"/>
      <c r="BX43" s="44"/>
      <c r="BY43" s="28"/>
      <c r="CB43" s="44"/>
      <c r="CC43" s="44"/>
      <c r="CD43" s="44"/>
      <c r="CE43" s="44"/>
      <c r="CF43" s="28"/>
      <c r="CJ43" s="44"/>
      <c r="CK43" s="44"/>
      <c r="CL43" s="44"/>
      <c r="CM43" s="44"/>
      <c r="CN43" s="28"/>
      <c r="CQ43" s="44"/>
      <c r="CR43" s="44"/>
      <c r="CS43" s="44"/>
      <c r="CT43" s="44"/>
      <c r="CU43" s="28"/>
      <c r="CX43" s="44"/>
      <c r="CY43" s="44"/>
      <c r="CZ43" s="44"/>
      <c r="DA43" s="44"/>
      <c r="DB43" s="28"/>
      <c r="DE43" s="44"/>
      <c r="DF43" s="44"/>
      <c r="DG43" s="44"/>
      <c r="DH43" s="44"/>
      <c r="DI43" s="28"/>
      <c r="DM43" s="44">
        <f t="shared" si="19"/>
        <v>0</v>
      </c>
      <c r="DN43" s="44">
        <f t="shared" si="20"/>
        <v>0</v>
      </c>
      <c r="DO43" s="44">
        <f t="shared" si="21"/>
        <v>0</v>
      </c>
      <c r="DP43" s="44">
        <f t="shared" si="22"/>
        <v>0</v>
      </c>
      <c r="DQ43" s="44">
        <f t="shared" si="23"/>
        <v>0</v>
      </c>
    </row>
    <row r="44" spans="1:121" s="30" customFormat="1" ht="12.75" customHeight="1" x14ac:dyDescent="0.35">
      <c r="A44" s="29">
        <v>72</v>
      </c>
      <c r="B44" s="30" t="s">
        <v>29</v>
      </c>
      <c r="C44" s="44">
        <v>0</v>
      </c>
      <c r="D44" s="44">
        <v>0</v>
      </c>
      <c r="E44" s="44">
        <v>0</v>
      </c>
      <c r="F44" s="44">
        <v>0</v>
      </c>
      <c r="G44" s="28">
        <f t="shared" si="3"/>
        <v>0</v>
      </c>
      <c r="I44" s="30" t="s">
        <v>29</v>
      </c>
      <c r="J44" s="44">
        <v>0</v>
      </c>
      <c r="K44" s="44">
        <v>0</v>
      </c>
      <c r="L44" s="44">
        <v>0</v>
      </c>
      <c r="M44" s="44">
        <v>0</v>
      </c>
      <c r="N44" s="28">
        <f t="shared" si="4"/>
        <v>0</v>
      </c>
      <c r="P44" s="30" t="s">
        <v>29</v>
      </c>
      <c r="Q44" s="44">
        <v>0</v>
      </c>
      <c r="R44" s="44">
        <v>0</v>
      </c>
      <c r="S44" s="44">
        <v>0</v>
      </c>
      <c r="T44" s="44">
        <v>0</v>
      </c>
      <c r="U44" s="28">
        <f t="shared" si="5"/>
        <v>0</v>
      </c>
      <c r="W44" s="30" t="s">
        <v>29</v>
      </c>
      <c r="X44" s="44">
        <v>0</v>
      </c>
      <c r="Y44" s="44">
        <v>0</v>
      </c>
      <c r="Z44" s="44">
        <v>0</v>
      </c>
      <c r="AA44" s="44">
        <v>0</v>
      </c>
      <c r="AB44" s="28">
        <f t="shared" si="6"/>
        <v>0</v>
      </c>
      <c r="AD44" s="30" t="s">
        <v>29</v>
      </c>
      <c r="AE44" s="44">
        <v>0</v>
      </c>
      <c r="AF44" s="44">
        <v>0</v>
      </c>
      <c r="AG44" s="44">
        <v>0</v>
      </c>
      <c r="AH44" s="44">
        <v>0</v>
      </c>
      <c r="AI44" s="28">
        <f t="shared" si="7"/>
        <v>0</v>
      </c>
      <c r="AK44" s="30" t="s">
        <v>29</v>
      </c>
      <c r="AL44" s="44">
        <v>0</v>
      </c>
      <c r="AM44" s="44">
        <v>0</v>
      </c>
      <c r="AN44" s="44">
        <v>0</v>
      </c>
      <c r="AO44" s="44">
        <v>0</v>
      </c>
      <c r="AP44" s="28">
        <f t="shared" si="8"/>
        <v>0</v>
      </c>
      <c r="AR44" s="30" t="s">
        <v>29</v>
      </c>
      <c r="AS44" s="44">
        <v>0</v>
      </c>
      <c r="AT44" s="44">
        <v>0</v>
      </c>
      <c r="AU44" s="44">
        <v>0</v>
      </c>
      <c r="AV44" s="44">
        <v>0</v>
      </c>
      <c r="AW44" s="28">
        <f t="shared" si="9"/>
        <v>0</v>
      </c>
      <c r="AY44" s="30" t="s">
        <v>29</v>
      </c>
      <c r="AZ44" s="44">
        <v>0</v>
      </c>
      <c r="BA44" s="44">
        <v>1</v>
      </c>
      <c r="BB44" s="44">
        <v>0</v>
      </c>
      <c r="BC44" s="44">
        <v>0</v>
      </c>
      <c r="BD44" s="28">
        <f t="shared" si="10"/>
        <v>1</v>
      </c>
      <c r="BF44" s="30" t="s">
        <v>29</v>
      </c>
      <c r="BG44" s="44">
        <v>0</v>
      </c>
      <c r="BH44" s="44">
        <v>0</v>
      </c>
      <c r="BI44" s="44">
        <v>0</v>
      </c>
      <c r="BJ44" s="44">
        <v>0</v>
      </c>
      <c r="BK44" s="28">
        <f t="shared" si="11"/>
        <v>0</v>
      </c>
      <c r="BM44" s="30" t="s">
        <v>29</v>
      </c>
      <c r="BN44" s="44">
        <v>0</v>
      </c>
      <c r="BO44" s="44">
        <v>0</v>
      </c>
      <c r="BP44" s="44">
        <v>0</v>
      </c>
      <c r="BQ44" s="44"/>
      <c r="BR44" s="28">
        <f t="shared" si="12"/>
        <v>0</v>
      </c>
      <c r="BT44" s="30" t="s">
        <v>29</v>
      </c>
      <c r="BU44" s="44">
        <v>0</v>
      </c>
      <c r="BV44" s="44">
        <v>0</v>
      </c>
      <c r="BW44" s="44">
        <v>0</v>
      </c>
      <c r="BX44" s="44">
        <v>0</v>
      </c>
      <c r="BY44" s="28">
        <f t="shared" si="13"/>
        <v>0</v>
      </c>
      <c r="CA44" s="30" t="s">
        <v>29</v>
      </c>
      <c r="CB44" s="44">
        <v>0</v>
      </c>
      <c r="CC44" s="44">
        <v>0</v>
      </c>
      <c r="CD44" s="44">
        <v>0</v>
      </c>
      <c r="CE44" s="44">
        <v>0</v>
      </c>
      <c r="CF44" s="28">
        <f t="shared" si="14"/>
        <v>0</v>
      </c>
      <c r="CI44" s="30" t="s">
        <v>29</v>
      </c>
      <c r="CJ44" s="44">
        <v>0</v>
      </c>
      <c r="CK44" s="44">
        <v>0</v>
      </c>
      <c r="CL44" s="44">
        <v>0</v>
      </c>
      <c r="CM44" s="44">
        <v>0</v>
      </c>
      <c r="CN44" s="28">
        <f t="shared" si="15"/>
        <v>0</v>
      </c>
      <c r="CP44" s="30" t="s">
        <v>29</v>
      </c>
      <c r="CQ44" s="44"/>
      <c r="CR44" s="44">
        <v>0</v>
      </c>
      <c r="CS44" s="44"/>
      <c r="CT44" s="44"/>
      <c r="CU44" s="28">
        <f t="shared" ref="CU44" si="37">SUM(CQ44:CT44)</f>
        <v>0</v>
      </c>
      <c r="CW44" s="30" t="s">
        <v>29</v>
      </c>
      <c r="CX44" s="44"/>
      <c r="CY44" s="44">
        <v>0</v>
      </c>
      <c r="CZ44" s="44"/>
      <c r="DA44" s="44"/>
      <c r="DB44" s="28">
        <f t="shared" ref="DB44" si="38">SUM(CX44:DA44)</f>
        <v>0</v>
      </c>
      <c r="DD44" s="30" t="s">
        <v>29</v>
      </c>
      <c r="DE44" s="44"/>
      <c r="DF44" s="44">
        <v>0</v>
      </c>
      <c r="DG44" s="44"/>
      <c r="DH44" s="44"/>
      <c r="DI44" s="28">
        <f t="shared" ref="DI44" si="39">SUM(DE44:DH44)</f>
        <v>0</v>
      </c>
      <c r="DL44" s="30" t="s">
        <v>29</v>
      </c>
      <c r="DM44" s="44">
        <f t="shared" si="19"/>
        <v>0</v>
      </c>
      <c r="DN44" s="44">
        <f t="shared" si="20"/>
        <v>1</v>
      </c>
      <c r="DO44" s="44">
        <f t="shared" si="21"/>
        <v>0</v>
      </c>
      <c r="DP44" s="44">
        <f t="shared" si="22"/>
        <v>0</v>
      </c>
      <c r="DQ44" s="44">
        <f t="shared" si="23"/>
        <v>1</v>
      </c>
    </row>
    <row r="45" spans="1:121" s="24" customFormat="1" ht="25.5" customHeight="1" x14ac:dyDescent="0.35">
      <c r="B45" s="24" t="s">
        <v>60</v>
      </c>
      <c r="C45" s="28">
        <f>SUM(C46:C52)</f>
        <v>17</v>
      </c>
      <c r="D45" s="28">
        <f>SUM(D46:D52)</f>
        <v>4</v>
      </c>
      <c r="E45" s="28">
        <f>SUM(E46:E52)</f>
        <v>1</v>
      </c>
      <c r="F45" s="28">
        <f>SUM(F46:F52)</f>
        <v>6</v>
      </c>
      <c r="G45" s="28">
        <f>SUM(G46:G52)</f>
        <v>28</v>
      </c>
      <c r="I45" s="24" t="s">
        <v>60</v>
      </c>
      <c r="J45" s="28">
        <f>SUM(J46:J52)</f>
        <v>28</v>
      </c>
      <c r="K45" s="28">
        <f>SUM(K46:K52)</f>
        <v>4</v>
      </c>
      <c r="L45" s="28">
        <f>SUM(L46:L52)</f>
        <v>1</v>
      </c>
      <c r="M45" s="28">
        <f>SUM(M46:M52)</f>
        <v>4</v>
      </c>
      <c r="N45" s="28">
        <f>SUM(N46:N52)</f>
        <v>37</v>
      </c>
      <c r="P45" s="24" t="s">
        <v>60</v>
      </c>
      <c r="Q45" s="28">
        <f>SUM(Q46:Q52)</f>
        <v>0</v>
      </c>
      <c r="R45" s="28">
        <f>SUM(R46:R52)</f>
        <v>0</v>
      </c>
      <c r="S45" s="28">
        <f>SUM(S46:S52)</f>
        <v>0</v>
      </c>
      <c r="T45" s="28">
        <f>SUM(T46:T52)</f>
        <v>0</v>
      </c>
      <c r="U45" s="28">
        <f>SUM(U46:U52)</f>
        <v>0</v>
      </c>
      <c r="W45" s="24" t="s">
        <v>60</v>
      </c>
      <c r="X45" s="28">
        <f>SUM(X46:X52)</f>
        <v>0</v>
      </c>
      <c r="Y45" s="28">
        <f>SUM(Y46:Y52)</f>
        <v>0</v>
      </c>
      <c r="Z45" s="28">
        <f>SUM(Z46:Z52)</f>
        <v>0</v>
      </c>
      <c r="AA45" s="28">
        <f>SUM(AA46:AA52)</f>
        <v>0</v>
      </c>
      <c r="AB45" s="28">
        <f>SUM(AB46:AB52)</f>
        <v>0</v>
      </c>
      <c r="AD45" s="24" t="s">
        <v>60</v>
      </c>
      <c r="AE45" s="28">
        <f>SUM(AE46:AE52)</f>
        <v>0</v>
      </c>
      <c r="AF45" s="28">
        <f>SUM(AF46:AF52)</f>
        <v>0.999</v>
      </c>
      <c r="AG45" s="28">
        <f>SUM(AG46:AG52)</f>
        <v>0</v>
      </c>
      <c r="AH45" s="28">
        <f>SUM(AH46:AH52)</f>
        <v>13</v>
      </c>
      <c r="AI45" s="28">
        <f>SUM(AI46:AI52)</f>
        <v>13.998999999999999</v>
      </c>
      <c r="AK45" s="24" t="s">
        <v>60</v>
      </c>
      <c r="AL45" s="28">
        <f>SUM(AL46:AL52)</f>
        <v>0</v>
      </c>
      <c r="AM45" s="28">
        <f>SUM(AM46:AM52)</f>
        <v>0</v>
      </c>
      <c r="AN45" s="28">
        <f>SUM(AN46:AN52)</f>
        <v>3</v>
      </c>
      <c r="AO45" s="28">
        <f>SUM(AO46:AO52)</f>
        <v>30</v>
      </c>
      <c r="AP45" s="28">
        <f>SUM(AP46:AP52)</f>
        <v>33</v>
      </c>
      <c r="AR45" s="24" t="s">
        <v>60</v>
      </c>
      <c r="AS45" s="28">
        <f>SUM(AS46:AS52)</f>
        <v>9</v>
      </c>
      <c r="AT45" s="28">
        <f>SUM(AT46:AT52)</f>
        <v>0</v>
      </c>
      <c r="AU45" s="28">
        <f>SUM(AU46:AU52)</f>
        <v>1</v>
      </c>
      <c r="AV45" s="28">
        <f>SUM(AV46:AV52)</f>
        <v>14</v>
      </c>
      <c r="AW45" s="28">
        <f>SUM(AW46:AW52)</f>
        <v>24</v>
      </c>
      <c r="AY45" s="24" t="s">
        <v>60</v>
      </c>
      <c r="AZ45" s="28">
        <f>SUM(AZ46:AZ52)</f>
        <v>492</v>
      </c>
      <c r="BA45" s="28">
        <f>SUM(BA46:BA52)</f>
        <v>16</v>
      </c>
      <c r="BB45" s="28">
        <f>SUM(BB46:BB52)</f>
        <v>10</v>
      </c>
      <c r="BC45" s="28">
        <f>SUM(BC46:BC52)</f>
        <v>32</v>
      </c>
      <c r="BD45" s="28">
        <f>SUM(BD46:BD52)</f>
        <v>550</v>
      </c>
      <c r="BF45" s="24" t="s">
        <v>60</v>
      </c>
      <c r="BG45" s="28">
        <f>SUM(BG46:BG52)</f>
        <v>42</v>
      </c>
      <c r="BH45" s="28">
        <f>SUM(BH46:BH52)</f>
        <v>0</v>
      </c>
      <c r="BI45" s="28">
        <f>SUM(BI46:BI52)</f>
        <v>2</v>
      </c>
      <c r="BJ45" s="28">
        <f>SUM(BJ46:BJ52)</f>
        <v>1</v>
      </c>
      <c r="BK45" s="28">
        <f>SUM(BK46:BK52)</f>
        <v>45</v>
      </c>
      <c r="BM45" s="24" t="s">
        <v>60</v>
      </c>
      <c r="BN45" s="28">
        <f>SUM(BN46:BN52)</f>
        <v>0</v>
      </c>
      <c r="BO45" s="28">
        <f>SUM(BO46:BO52)</f>
        <v>0</v>
      </c>
      <c r="BP45" s="28">
        <f>SUM(BP46:BP52)</f>
        <v>2</v>
      </c>
      <c r="BQ45" s="28">
        <f>SUM(BQ46:BQ52)</f>
        <v>0</v>
      </c>
      <c r="BR45" s="28">
        <f>SUM(BR46:BR52)</f>
        <v>2</v>
      </c>
      <c r="BT45" s="24" t="s">
        <v>60</v>
      </c>
      <c r="BU45" s="28">
        <f>SUM(BU46:BU52)</f>
        <v>45</v>
      </c>
      <c r="BV45" s="28">
        <f>SUM(BV46:BV52)</f>
        <v>12</v>
      </c>
      <c r="BW45" s="28">
        <f>SUM(BW46:BW52)</f>
        <v>4</v>
      </c>
      <c r="BX45" s="28">
        <f>SUM(BX46:BX52)</f>
        <v>132</v>
      </c>
      <c r="BY45" s="28">
        <f>SUM(BY46:BY52)</f>
        <v>193</v>
      </c>
      <c r="CA45" s="24" t="s">
        <v>60</v>
      </c>
      <c r="CB45" s="28">
        <f>SUM(CB46:CB52)</f>
        <v>3</v>
      </c>
      <c r="CC45" s="28">
        <f>SUM(CC46:CC52)</f>
        <v>0</v>
      </c>
      <c r="CD45" s="28">
        <f>SUM(CD46:CD52)</f>
        <v>0</v>
      </c>
      <c r="CE45" s="28">
        <f>SUM(CE46:CE52)</f>
        <v>2</v>
      </c>
      <c r="CF45" s="28">
        <f>SUM(CF46:CF52)</f>
        <v>5</v>
      </c>
      <c r="CI45" s="24" t="s">
        <v>60</v>
      </c>
      <c r="CJ45" s="28">
        <f>SUM(CJ46:CJ52)</f>
        <v>66</v>
      </c>
      <c r="CK45" s="28">
        <f>SUM(CK46:CK52)</f>
        <v>11</v>
      </c>
      <c r="CL45" s="28">
        <f>SUM(CL46:CL52)</f>
        <v>2</v>
      </c>
      <c r="CM45" s="28">
        <f>SUM(CM46:CM52)</f>
        <v>96</v>
      </c>
      <c r="CN45" s="28">
        <f>SUM(CN46:CN52)</f>
        <v>175</v>
      </c>
      <c r="CP45" s="24" t="s">
        <v>60</v>
      </c>
      <c r="CQ45" s="28"/>
      <c r="CR45" s="28">
        <f>SUM(CR46:CR52)</f>
        <v>0</v>
      </c>
      <c r="CS45" s="28"/>
      <c r="CT45" s="28"/>
      <c r="CU45" s="28">
        <f>SUM(CU46:CU52)</f>
        <v>0</v>
      </c>
      <c r="CW45" s="24" t="s">
        <v>60</v>
      </c>
      <c r="CX45" s="28"/>
      <c r="CY45" s="28">
        <f>SUM(CY46:CY52)</f>
        <v>0</v>
      </c>
      <c r="CZ45" s="28"/>
      <c r="DA45" s="28"/>
      <c r="DB45" s="28">
        <f>SUM(DB46:DB52)</f>
        <v>0</v>
      </c>
      <c r="DD45" s="24" t="s">
        <v>60</v>
      </c>
      <c r="DE45" s="28"/>
      <c r="DF45" s="28">
        <f>SUM(DF46:DF52)</f>
        <v>0</v>
      </c>
      <c r="DG45" s="28"/>
      <c r="DH45" s="28"/>
      <c r="DI45" s="28">
        <f>SUM(DI46:DI52)</f>
        <v>0</v>
      </c>
      <c r="DL45" s="24" t="s">
        <v>60</v>
      </c>
      <c r="DM45" s="28">
        <f t="shared" ref="DM45:DP45" si="40">SUM(DM46:DM52)</f>
        <v>702</v>
      </c>
      <c r="DN45" s="28">
        <f t="shared" si="40"/>
        <v>47.999000000000002</v>
      </c>
      <c r="DO45" s="28">
        <f t="shared" si="40"/>
        <v>26</v>
      </c>
      <c r="DP45" s="28">
        <f t="shared" si="40"/>
        <v>330</v>
      </c>
      <c r="DQ45" s="28">
        <f>SUM(DQ46:DQ52)</f>
        <v>1105.999</v>
      </c>
    </row>
    <row r="46" spans="1:121" s="30" customFormat="1" ht="12.75" customHeight="1" x14ac:dyDescent="0.35">
      <c r="A46" s="29">
        <v>66</v>
      </c>
      <c r="B46" s="30" t="s">
        <v>25</v>
      </c>
      <c r="C46" s="44">
        <v>1</v>
      </c>
      <c r="D46" s="44">
        <v>0</v>
      </c>
      <c r="E46" s="44">
        <v>0</v>
      </c>
      <c r="F46" s="44">
        <v>0</v>
      </c>
      <c r="G46" s="28">
        <f>SUM(C46:F46)</f>
        <v>1</v>
      </c>
      <c r="I46" s="30" t="s">
        <v>25</v>
      </c>
      <c r="J46" s="44">
        <v>7</v>
      </c>
      <c r="K46" s="44">
        <v>1</v>
      </c>
      <c r="L46" s="44">
        <v>0</v>
      </c>
      <c r="M46" s="44">
        <v>1</v>
      </c>
      <c r="N46" s="28">
        <f>SUM(J46:M46)</f>
        <v>9</v>
      </c>
      <c r="P46" s="30" t="s">
        <v>25</v>
      </c>
      <c r="Q46" s="44">
        <v>0</v>
      </c>
      <c r="R46" s="44">
        <v>0</v>
      </c>
      <c r="S46" s="44">
        <v>0</v>
      </c>
      <c r="T46" s="44">
        <v>0</v>
      </c>
      <c r="U46" s="28">
        <f>SUM(Q46:T46)</f>
        <v>0</v>
      </c>
      <c r="W46" s="30" t="s">
        <v>25</v>
      </c>
      <c r="X46" s="44">
        <v>0</v>
      </c>
      <c r="Y46" s="44">
        <v>0</v>
      </c>
      <c r="Z46" s="44">
        <v>0</v>
      </c>
      <c r="AA46" s="44">
        <v>0</v>
      </c>
      <c r="AB46" s="28">
        <f>SUM(X46:AA46)</f>
        <v>0</v>
      </c>
      <c r="AD46" s="30" t="s">
        <v>25</v>
      </c>
      <c r="AE46" s="44">
        <v>0</v>
      </c>
      <c r="AF46" s="44">
        <v>0.999</v>
      </c>
      <c r="AG46" s="44">
        <v>0</v>
      </c>
      <c r="AH46" s="44">
        <v>6</v>
      </c>
      <c r="AI46" s="28">
        <f>SUM(AE46:AH46)</f>
        <v>6.9989999999999997</v>
      </c>
      <c r="AK46" s="30" t="s">
        <v>25</v>
      </c>
      <c r="AL46" s="44">
        <v>0</v>
      </c>
      <c r="AM46" s="44">
        <v>0</v>
      </c>
      <c r="AN46" s="44">
        <v>0</v>
      </c>
      <c r="AO46" s="44">
        <v>25</v>
      </c>
      <c r="AP46" s="28">
        <f>SUM(AL46:AO46)</f>
        <v>25</v>
      </c>
      <c r="AR46" s="30" t="s">
        <v>25</v>
      </c>
      <c r="AS46" s="44">
        <v>6</v>
      </c>
      <c r="AT46" s="44">
        <v>0</v>
      </c>
      <c r="AU46" s="44">
        <v>0</v>
      </c>
      <c r="AV46" s="44">
        <v>0</v>
      </c>
      <c r="AW46" s="28">
        <f>SUM(AS46:AV46)</f>
        <v>6</v>
      </c>
      <c r="AY46" s="30" t="s">
        <v>25</v>
      </c>
      <c r="AZ46" s="44">
        <v>77</v>
      </c>
      <c r="BA46" s="44">
        <v>1</v>
      </c>
      <c r="BB46" s="44">
        <v>0</v>
      </c>
      <c r="BC46" s="44">
        <v>1</v>
      </c>
      <c r="BD46" s="28">
        <f>SUM(AZ46:BC46)</f>
        <v>79</v>
      </c>
      <c r="BF46" s="30" t="s">
        <v>25</v>
      </c>
      <c r="BG46" s="44">
        <v>9</v>
      </c>
      <c r="BH46" s="44">
        <v>0</v>
      </c>
      <c r="BI46" s="44">
        <v>0</v>
      </c>
      <c r="BJ46" s="44">
        <v>0</v>
      </c>
      <c r="BK46" s="28">
        <f>SUM(BG46:BJ46)</f>
        <v>9</v>
      </c>
      <c r="BM46" s="30" t="s">
        <v>25</v>
      </c>
      <c r="BN46" s="44">
        <v>0</v>
      </c>
      <c r="BO46" s="44">
        <v>0</v>
      </c>
      <c r="BP46" s="44">
        <v>0</v>
      </c>
      <c r="BQ46" s="44"/>
      <c r="BR46" s="28">
        <f>SUM(BN46:BQ46)</f>
        <v>0</v>
      </c>
      <c r="BT46" s="30" t="s">
        <v>25</v>
      </c>
      <c r="BU46" s="44">
        <v>19</v>
      </c>
      <c r="BV46" s="44">
        <v>2</v>
      </c>
      <c r="BW46" s="44">
        <v>0</v>
      </c>
      <c r="BX46" s="44">
        <v>61</v>
      </c>
      <c r="BY46" s="28">
        <f>SUM(BU46:BX46)</f>
        <v>82</v>
      </c>
      <c r="CA46" s="30" t="s">
        <v>25</v>
      </c>
      <c r="CB46" s="44">
        <v>0</v>
      </c>
      <c r="CC46" s="44">
        <v>0</v>
      </c>
      <c r="CD46" s="44">
        <v>0</v>
      </c>
      <c r="CE46" s="44">
        <v>1</v>
      </c>
      <c r="CF46" s="28">
        <f>SUM(CB46:CE46)</f>
        <v>1</v>
      </c>
      <c r="CI46" s="30" t="s">
        <v>25</v>
      </c>
      <c r="CJ46" s="44">
        <v>0</v>
      </c>
      <c r="CK46" s="44">
        <v>0</v>
      </c>
      <c r="CL46" s="44">
        <v>0</v>
      </c>
      <c r="CM46" s="44">
        <v>27</v>
      </c>
      <c r="CN46" s="28">
        <f>SUM(CJ46:CM46)</f>
        <v>27</v>
      </c>
      <c r="CP46" s="30" t="s">
        <v>25</v>
      </c>
      <c r="CQ46" s="44"/>
      <c r="CR46" s="44">
        <v>0</v>
      </c>
      <c r="CS46" s="44"/>
      <c r="CT46" s="44"/>
      <c r="CU46" s="28">
        <f>SUM(CQ46:CT46)</f>
        <v>0</v>
      </c>
      <c r="CW46" s="30" t="s">
        <v>25</v>
      </c>
      <c r="CX46" s="44"/>
      <c r="CY46" s="44">
        <v>0</v>
      </c>
      <c r="CZ46" s="44"/>
      <c r="DA46" s="44"/>
      <c r="DB46" s="28">
        <f>SUM(CX46:DA46)</f>
        <v>0</v>
      </c>
      <c r="DD46" s="30" t="s">
        <v>25</v>
      </c>
      <c r="DE46" s="44"/>
      <c r="DF46" s="44">
        <v>0</v>
      </c>
      <c r="DG46" s="44"/>
      <c r="DH46" s="44"/>
      <c r="DI46" s="28">
        <f>SUM(DE46:DH46)</f>
        <v>0</v>
      </c>
      <c r="DL46" s="30" t="s">
        <v>25</v>
      </c>
      <c r="DM46" s="44">
        <f t="shared" ref="DM46:DM52" si="41">C46+J46+Q46+X46+AE46+AL46+AS46+AZ46+BG46+BN46+BU46+CB46+CJ46+CQ46+CX46+DE46</f>
        <v>119</v>
      </c>
      <c r="DN46" s="44">
        <f t="shared" ref="DN46:DN52" si="42">D46+K46+R46+Y46+AF46+AM46+AT46+BA46+BH46+BO46+BV46+CC46+CK46+CR46+CY46+DF46</f>
        <v>4.9990000000000006</v>
      </c>
      <c r="DO46" s="44">
        <f t="shared" ref="DO46:DO52" si="43">E46+L46+S46+Z46+AG46+AN46+AU46+BB46+BI46+BP46+BW46+CD46+CL46+CS46+CZ46+DG46</f>
        <v>0</v>
      </c>
      <c r="DP46" s="44">
        <f t="shared" ref="DP46:DP52" si="44">F46+M46+T46+AA46+AH46+AO46+AV46+BC46+BJ46+BQ46+BX46+CE46+CM46+CT46+DA46+DH46</f>
        <v>122</v>
      </c>
      <c r="DQ46" s="44">
        <f t="shared" ref="DQ46:DQ52" si="45">G46+N46+U46+AB46+AI46+AP46+AW46+BD46+BK46+BR46+BY46+CF46+CN46+CU46+DB46+DI46</f>
        <v>245.999</v>
      </c>
    </row>
    <row r="47" spans="1:121" s="30" customFormat="1" ht="14.25" customHeight="1" x14ac:dyDescent="0.35">
      <c r="A47" s="29">
        <v>78</v>
      </c>
      <c r="B47" s="30" t="s">
        <v>34</v>
      </c>
      <c r="C47" s="44">
        <v>0</v>
      </c>
      <c r="D47" s="44">
        <v>0</v>
      </c>
      <c r="E47" s="44">
        <v>0</v>
      </c>
      <c r="F47" s="44">
        <v>0</v>
      </c>
      <c r="G47" s="28">
        <f t="shared" ref="G47:G52" si="46">SUM(C47:F47)</f>
        <v>0</v>
      </c>
      <c r="I47" s="30" t="s">
        <v>34</v>
      </c>
      <c r="J47" s="44">
        <v>7</v>
      </c>
      <c r="K47" s="44">
        <v>1</v>
      </c>
      <c r="L47" s="44">
        <v>1</v>
      </c>
      <c r="M47" s="44">
        <v>1</v>
      </c>
      <c r="N47" s="28">
        <f t="shared" ref="N47:N52" si="47">SUM(J47:M47)</f>
        <v>10</v>
      </c>
      <c r="P47" s="30" t="s">
        <v>34</v>
      </c>
      <c r="Q47" s="44">
        <v>0</v>
      </c>
      <c r="R47" s="44">
        <v>0</v>
      </c>
      <c r="S47" s="44">
        <v>0</v>
      </c>
      <c r="T47" s="44">
        <v>0</v>
      </c>
      <c r="U47" s="28">
        <f t="shared" ref="U47:U52" si="48">SUM(Q47:T47)</f>
        <v>0</v>
      </c>
      <c r="W47" s="30" t="s">
        <v>34</v>
      </c>
      <c r="X47" s="44">
        <v>0</v>
      </c>
      <c r="Y47" s="44">
        <v>0</v>
      </c>
      <c r="Z47" s="44">
        <v>0</v>
      </c>
      <c r="AA47" s="44">
        <v>0</v>
      </c>
      <c r="AB47" s="28">
        <f t="shared" ref="AB47:AB52" si="49">SUM(X47:AA47)</f>
        <v>0</v>
      </c>
      <c r="AD47" s="30" t="s">
        <v>34</v>
      </c>
      <c r="AE47" s="44">
        <v>0</v>
      </c>
      <c r="AF47" s="44">
        <v>0</v>
      </c>
      <c r="AG47" s="44">
        <v>0</v>
      </c>
      <c r="AH47" s="44">
        <v>0</v>
      </c>
      <c r="AI47" s="28">
        <f t="shared" ref="AI47:AI52" si="50">SUM(AE47:AH47)</f>
        <v>0</v>
      </c>
      <c r="AK47" s="30" t="s">
        <v>34</v>
      </c>
      <c r="AL47" s="44">
        <v>0</v>
      </c>
      <c r="AM47" s="44">
        <v>0</v>
      </c>
      <c r="AN47" s="44">
        <v>0</v>
      </c>
      <c r="AO47" s="44">
        <v>0</v>
      </c>
      <c r="AP47" s="28">
        <f t="shared" ref="AP47:AP52" si="51">SUM(AL47:AO47)</f>
        <v>0</v>
      </c>
      <c r="AR47" s="30" t="s">
        <v>34</v>
      </c>
      <c r="AS47" s="44">
        <v>1</v>
      </c>
      <c r="AT47" s="44">
        <v>0</v>
      </c>
      <c r="AU47" s="44">
        <v>0</v>
      </c>
      <c r="AV47" s="44">
        <v>0</v>
      </c>
      <c r="AW47" s="28">
        <f t="shared" ref="AW47:AW52" si="52">SUM(AS47:AV47)</f>
        <v>1</v>
      </c>
      <c r="AY47" s="30" t="s">
        <v>34</v>
      </c>
      <c r="AZ47" s="44">
        <v>56</v>
      </c>
      <c r="BA47" s="44">
        <v>11</v>
      </c>
      <c r="BB47" s="44">
        <v>3</v>
      </c>
      <c r="BC47" s="44">
        <v>1</v>
      </c>
      <c r="BD47" s="28">
        <f t="shared" ref="BD47:BD52" si="53">SUM(AZ47:BC47)</f>
        <v>71</v>
      </c>
      <c r="BF47" s="30" t="s">
        <v>34</v>
      </c>
      <c r="BG47" s="44">
        <v>1</v>
      </c>
      <c r="BH47" s="44">
        <v>0</v>
      </c>
      <c r="BI47" s="44">
        <v>0</v>
      </c>
      <c r="BJ47" s="44">
        <v>0</v>
      </c>
      <c r="BK47" s="28">
        <f t="shared" ref="BK47:BK52" si="54">SUM(BG47:BJ47)</f>
        <v>1</v>
      </c>
      <c r="BM47" s="30" t="s">
        <v>34</v>
      </c>
      <c r="BN47" s="44">
        <v>0</v>
      </c>
      <c r="BO47" s="44">
        <v>0</v>
      </c>
      <c r="BP47" s="44">
        <v>0</v>
      </c>
      <c r="BQ47" s="44"/>
      <c r="BR47" s="28">
        <f t="shared" ref="BR47:BR52" si="55">SUM(BN47:BQ47)</f>
        <v>0</v>
      </c>
      <c r="BT47" s="30" t="s">
        <v>34</v>
      </c>
      <c r="BU47" s="44">
        <v>6</v>
      </c>
      <c r="BV47" s="44">
        <v>0</v>
      </c>
      <c r="BW47" s="44">
        <v>0</v>
      </c>
      <c r="BX47" s="44">
        <v>23</v>
      </c>
      <c r="BY47" s="28">
        <f t="shared" ref="BY47:BY52" si="56">SUM(BU47:BX47)</f>
        <v>29</v>
      </c>
      <c r="CA47" s="30" t="s">
        <v>34</v>
      </c>
      <c r="CB47" s="44">
        <v>0</v>
      </c>
      <c r="CC47" s="44">
        <v>0</v>
      </c>
      <c r="CD47" s="44">
        <v>0</v>
      </c>
      <c r="CE47" s="44">
        <v>0</v>
      </c>
      <c r="CF47" s="28">
        <f t="shared" ref="CF47:CF52" si="57">SUM(CB47:CE47)</f>
        <v>0</v>
      </c>
      <c r="CI47" s="30" t="s">
        <v>34</v>
      </c>
      <c r="CJ47" s="44">
        <v>0</v>
      </c>
      <c r="CK47" s="44">
        <v>0</v>
      </c>
      <c r="CL47" s="44">
        <v>0</v>
      </c>
      <c r="CM47" s="44">
        <v>4</v>
      </c>
      <c r="CN47" s="28">
        <f t="shared" ref="CN47:CN52" si="58">SUM(CJ47:CM47)</f>
        <v>4</v>
      </c>
      <c r="CP47" s="30" t="s">
        <v>34</v>
      </c>
      <c r="CQ47" s="44"/>
      <c r="CR47" s="44">
        <v>0</v>
      </c>
      <c r="CS47" s="44"/>
      <c r="CT47" s="44"/>
      <c r="CU47" s="28">
        <f t="shared" ref="CU47:CU52" si="59">SUM(CQ47:CT47)</f>
        <v>0</v>
      </c>
      <c r="CW47" s="30" t="s">
        <v>34</v>
      </c>
      <c r="CX47" s="44"/>
      <c r="CY47" s="44">
        <v>0</v>
      </c>
      <c r="CZ47" s="44"/>
      <c r="DA47" s="44"/>
      <c r="DB47" s="28">
        <f t="shared" ref="DB47:DB52" si="60">SUM(CX47:DA47)</f>
        <v>0</v>
      </c>
      <c r="DD47" s="30" t="s">
        <v>34</v>
      </c>
      <c r="DE47" s="44"/>
      <c r="DF47" s="44">
        <v>0</v>
      </c>
      <c r="DG47" s="44"/>
      <c r="DH47" s="44"/>
      <c r="DI47" s="28">
        <f t="shared" ref="DI47:DI52" si="61">SUM(DE47:DH47)</f>
        <v>0</v>
      </c>
      <c r="DL47" s="30" t="s">
        <v>34</v>
      </c>
      <c r="DM47" s="44">
        <f t="shared" si="41"/>
        <v>71</v>
      </c>
      <c r="DN47" s="44">
        <f t="shared" si="42"/>
        <v>12</v>
      </c>
      <c r="DO47" s="44">
        <f t="shared" si="43"/>
        <v>4</v>
      </c>
      <c r="DP47" s="44">
        <f t="shared" si="44"/>
        <v>29</v>
      </c>
      <c r="DQ47" s="44">
        <f t="shared" si="45"/>
        <v>116</v>
      </c>
    </row>
    <row r="48" spans="1:121" s="30" customFormat="1" ht="12.75" customHeight="1" x14ac:dyDescent="0.35">
      <c r="A48" s="29">
        <v>89</v>
      </c>
      <c r="B48" s="30" t="s">
        <v>43</v>
      </c>
      <c r="C48" s="44">
        <v>0</v>
      </c>
      <c r="D48" s="44">
        <v>0</v>
      </c>
      <c r="E48" s="44">
        <v>0</v>
      </c>
      <c r="F48" s="44">
        <v>1</v>
      </c>
      <c r="G48" s="28">
        <f t="shared" si="46"/>
        <v>1</v>
      </c>
      <c r="I48" s="30" t="s">
        <v>43</v>
      </c>
      <c r="J48" s="44">
        <v>1</v>
      </c>
      <c r="K48" s="44">
        <v>0</v>
      </c>
      <c r="L48" s="44">
        <v>0</v>
      </c>
      <c r="M48" s="44">
        <v>0</v>
      </c>
      <c r="N48" s="28">
        <f t="shared" si="47"/>
        <v>1</v>
      </c>
      <c r="P48" s="30" t="s">
        <v>43</v>
      </c>
      <c r="Q48" s="44">
        <v>0</v>
      </c>
      <c r="R48" s="44">
        <v>0</v>
      </c>
      <c r="S48" s="44">
        <v>0</v>
      </c>
      <c r="T48" s="44">
        <v>0</v>
      </c>
      <c r="U48" s="28">
        <f t="shared" si="48"/>
        <v>0</v>
      </c>
      <c r="W48" s="30" t="s">
        <v>43</v>
      </c>
      <c r="X48" s="44">
        <v>0</v>
      </c>
      <c r="Y48" s="44">
        <v>0</v>
      </c>
      <c r="Z48" s="44">
        <v>0</v>
      </c>
      <c r="AA48" s="44">
        <v>0</v>
      </c>
      <c r="AB48" s="28">
        <f t="shared" si="49"/>
        <v>0</v>
      </c>
      <c r="AD48" s="30" t="s">
        <v>43</v>
      </c>
      <c r="AE48" s="44">
        <v>0</v>
      </c>
      <c r="AF48" s="44">
        <v>0</v>
      </c>
      <c r="AG48" s="44">
        <v>0</v>
      </c>
      <c r="AH48" s="44">
        <v>0</v>
      </c>
      <c r="AI48" s="28">
        <f t="shared" si="50"/>
        <v>0</v>
      </c>
      <c r="AK48" s="30" t="s">
        <v>43</v>
      </c>
      <c r="AL48" s="44">
        <v>0</v>
      </c>
      <c r="AM48" s="44">
        <v>0</v>
      </c>
      <c r="AN48" s="44">
        <v>3</v>
      </c>
      <c r="AO48" s="44">
        <v>1</v>
      </c>
      <c r="AP48" s="28">
        <f t="shared" si="51"/>
        <v>4</v>
      </c>
      <c r="AR48" s="30" t="s">
        <v>43</v>
      </c>
      <c r="AS48" s="44">
        <v>0</v>
      </c>
      <c r="AT48" s="44">
        <v>0</v>
      </c>
      <c r="AU48" s="44">
        <v>0</v>
      </c>
      <c r="AV48" s="44">
        <v>0</v>
      </c>
      <c r="AW48" s="28">
        <f t="shared" si="52"/>
        <v>0</v>
      </c>
      <c r="AY48" s="30" t="s">
        <v>43</v>
      </c>
      <c r="AZ48" s="44">
        <v>25</v>
      </c>
      <c r="BA48" s="44">
        <v>1</v>
      </c>
      <c r="BB48" s="44">
        <v>0</v>
      </c>
      <c r="BC48" s="44">
        <v>3</v>
      </c>
      <c r="BD48" s="28">
        <f t="shared" si="53"/>
        <v>29</v>
      </c>
      <c r="BF48" s="30" t="s">
        <v>43</v>
      </c>
      <c r="BG48" s="44">
        <v>5</v>
      </c>
      <c r="BH48" s="44">
        <v>0</v>
      </c>
      <c r="BI48" s="44">
        <v>0</v>
      </c>
      <c r="BJ48" s="44">
        <v>0</v>
      </c>
      <c r="BK48" s="28">
        <f t="shared" si="54"/>
        <v>5</v>
      </c>
      <c r="BM48" s="30" t="s">
        <v>43</v>
      </c>
      <c r="BN48" s="44">
        <v>0</v>
      </c>
      <c r="BO48" s="44">
        <v>0</v>
      </c>
      <c r="BP48" s="44">
        <v>0</v>
      </c>
      <c r="BQ48" s="44"/>
      <c r="BR48" s="28">
        <f t="shared" si="55"/>
        <v>0</v>
      </c>
      <c r="BT48" s="30" t="s">
        <v>43</v>
      </c>
      <c r="BU48" s="44">
        <v>4</v>
      </c>
      <c r="BV48" s="44">
        <v>8</v>
      </c>
      <c r="BW48" s="44">
        <v>1</v>
      </c>
      <c r="BX48" s="44">
        <v>20</v>
      </c>
      <c r="BY48" s="28">
        <f t="shared" si="56"/>
        <v>33</v>
      </c>
      <c r="CA48" s="30" t="s">
        <v>43</v>
      </c>
      <c r="CB48" s="44">
        <v>0</v>
      </c>
      <c r="CC48" s="44">
        <v>0</v>
      </c>
      <c r="CD48" s="44">
        <v>0</v>
      </c>
      <c r="CE48" s="44">
        <v>0</v>
      </c>
      <c r="CF48" s="28">
        <f t="shared" si="57"/>
        <v>0</v>
      </c>
      <c r="CI48" s="30" t="s">
        <v>43</v>
      </c>
      <c r="CJ48" s="44">
        <v>0</v>
      </c>
      <c r="CK48" s="44">
        <v>0</v>
      </c>
      <c r="CL48" s="44">
        <v>0</v>
      </c>
      <c r="CM48" s="44">
        <v>5</v>
      </c>
      <c r="CN48" s="28">
        <f t="shared" si="58"/>
        <v>5</v>
      </c>
      <c r="CP48" s="30" t="s">
        <v>43</v>
      </c>
      <c r="CQ48" s="44"/>
      <c r="CR48" s="44">
        <v>0</v>
      </c>
      <c r="CS48" s="44"/>
      <c r="CT48" s="44"/>
      <c r="CU48" s="28">
        <f t="shared" si="59"/>
        <v>0</v>
      </c>
      <c r="CW48" s="30" t="s">
        <v>43</v>
      </c>
      <c r="CX48" s="44"/>
      <c r="CY48" s="44">
        <v>0</v>
      </c>
      <c r="CZ48" s="44"/>
      <c r="DA48" s="44"/>
      <c r="DB48" s="28">
        <f t="shared" si="60"/>
        <v>0</v>
      </c>
      <c r="DD48" s="30" t="s">
        <v>43</v>
      </c>
      <c r="DE48" s="44"/>
      <c r="DF48" s="44">
        <v>0</v>
      </c>
      <c r="DG48" s="44"/>
      <c r="DH48" s="44"/>
      <c r="DI48" s="28">
        <f t="shared" si="61"/>
        <v>0</v>
      </c>
      <c r="DL48" s="30" t="s">
        <v>43</v>
      </c>
      <c r="DM48" s="44">
        <f t="shared" si="41"/>
        <v>35</v>
      </c>
      <c r="DN48" s="44">
        <f t="shared" si="42"/>
        <v>9</v>
      </c>
      <c r="DO48" s="44">
        <f t="shared" si="43"/>
        <v>4</v>
      </c>
      <c r="DP48" s="44">
        <f t="shared" si="44"/>
        <v>30</v>
      </c>
      <c r="DQ48" s="44">
        <f t="shared" si="45"/>
        <v>78</v>
      </c>
    </row>
    <row r="49" spans="1:121" s="30" customFormat="1" ht="12.75" customHeight="1" x14ac:dyDescent="0.35">
      <c r="A49" s="29">
        <v>93</v>
      </c>
      <c r="B49" s="30" t="s">
        <v>61</v>
      </c>
      <c r="C49" s="44">
        <v>0</v>
      </c>
      <c r="D49" s="44">
        <v>0</v>
      </c>
      <c r="E49" s="44">
        <v>0</v>
      </c>
      <c r="F49" s="44">
        <v>0</v>
      </c>
      <c r="G49" s="28">
        <f t="shared" si="46"/>
        <v>0</v>
      </c>
      <c r="I49" s="30" t="s">
        <v>61</v>
      </c>
      <c r="J49" s="44">
        <v>0</v>
      </c>
      <c r="K49" s="44">
        <v>0</v>
      </c>
      <c r="L49" s="44">
        <v>0</v>
      </c>
      <c r="M49" s="44">
        <v>0</v>
      </c>
      <c r="N49" s="28">
        <f t="shared" si="47"/>
        <v>0</v>
      </c>
      <c r="P49" s="30" t="s">
        <v>61</v>
      </c>
      <c r="Q49" s="44">
        <v>0</v>
      </c>
      <c r="R49" s="44">
        <v>0</v>
      </c>
      <c r="S49" s="44">
        <v>0</v>
      </c>
      <c r="T49" s="44">
        <v>0</v>
      </c>
      <c r="U49" s="28">
        <f t="shared" si="48"/>
        <v>0</v>
      </c>
      <c r="W49" s="30" t="s">
        <v>61</v>
      </c>
      <c r="X49" s="44">
        <v>0</v>
      </c>
      <c r="Y49" s="44">
        <v>0</v>
      </c>
      <c r="Z49" s="44">
        <v>0</v>
      </c>
      <c r="AA49" s="44">
        <v>0</v>
      </c>
      <c r="AB49" s="28">
        <f t="shared" si="49"/>
        <v>0</v>
      </c>
      <c r="AD49" s="30" t="s">
        <v>61</v>
      </c>
      <c r="AE49" s="44">
        <v>0</v>
      </c>
      <c r="AF49" s="44">
        <v>0</v>
      </c>
      <c r="AG49" s="44">
        <v>0</v>
      </c>
      <c r="AH49" s="44">
        <v>0</v>
      </c>
      <c r="AI49" s="28">
        <f t="shared" si="50"/>
        <v>0</v>
      </c>
      <c r="AK49" s="30" t="s">
        <v>61</v>
      </c>
      <c r="AL49" s="44">
        <v>0</v>
      </c>
      <c r="AM49" s="44">
        <v>0</v>
      </c>
      <c r="AN49" s="44">
        <v>0</v>
      </c>
      <c r="AO49" s="44">
        <v>3</v>
      </c>
      <c r="AP49" s="28">
        <f t="shared" si="51"/>
        <v>3</v>
      </c>
      <c r="AR49" s="30" t="s">
        <v>61</v>
      </c>
      <c r="AS49" s="44">
        <v>0</v>
      </c>
      <c r="AT49" s="44">
        <v>0</v>
      </c>
      <c r="AU49" s="44">
        <v>1</v>
      </c>
      <c r="AV49" s="44">
        <v>9</v>
      </c>
      <c r="AW49" s="28">
        <f t="shared" si="52"/>
        <v>10</v>
      </c>
      <c r="AY49" s="30" t="s">
        <v>61</v>
      </c>
      <c r="AZ49" s="44">
        <v>37</v>
      </c>
      <c r="BA49" s="44">
        <v>1</v>
      </c>
      <c r="BB49" s="44">
        <v>0</v>
      </c>
      <c r="BC49" s="44">
        <v>2</v>
      </c>
      <c r="BD49" s="28">
        <f t="shared" si="53"/>
        <v>40</v>
      </c>
      <c r="BF49" s="30" t="s">
        <v>61</v>
      </c>
      <c r="BG49" s="44">
        <v>1</v>
      </c>
      <c r="BH49" s="44">
        <v>0</v>
      </c>
      <c r="BI49" s="44">
        <v>0</v>
      </c>
      <c r="BJ49" s="44">
        <v>0</v>
      </c>
      <c r="BK49" s="28">
        <f t="shared" si="54"/>
        <v>1</v>
      </c>
      <c r="BM49" s="30" t="s">
        <v>61</v>
      </c>
      <c r="BN49" s="44">
        <v>0</v>
      </c>
      <c r="BO49" s="44">
        <v>0</v>
      </c>
      <c r="BP49" s="44">
        <v>0</v>
      </c>
      <c r="BQ49" s="44"/>
      <c r="BR49" s="28">
        <f t="shared" si="55"/>
        <v>0</v>
      </c>
      <c r="BT49" s="30" t="s">
        <v>61</v>
      </c>
      <c r="BU49" s="44">
        <v>5</v>
      </c>
      <c r="BV49" s="44">
        <v>0</v>
      </c>
      <c r="BW49" s="44">
        <v>1</v>
      </c>
      <c r="BX49" s="44">
        <v>18</v>
      </c>
      <c r="BY49" s="28">
        <f t="shared" si="56"/>
        <v>24</v>
      </c>
      <c r="CA49" s="30" t="s">
        <v>61</v>
      </c>
      <c r="CB49" s="44">
        <v>0</v>
      </c>
      <c r="CC49" s="44">
        <v>0</v>
      </c>
      <c r="CD49" s="44">
        <v>0</v>
      </c>
      <c r="CE49" s="44">
        <v>0</v>
      </c>
      <c r="CF49" s="28">
        <f t="shared" si="57"/>
        <v>0</v>
      </c>
      <c r="CI49" s="30" t="s">
        <v>61</v>
      </c>
      <c r="CJ49" s="44">
        <v>0</v>
      </c>
      <c r="CK49" s="44">
        <v>0</v>
      </c>
      <c r="CL49" s="44">
        <v>0</v>
      </c>
      <c r="CM49" s="44">
        <v>0</v>
      </c>
      <c r="CN49" s="28">
        <f t="shared" si="58"/>
        <v>0</v>
      </c>
      <c r="CP49" s="30" t="s">
        <v>61</v>
      </c>
      <c r="CQ49" s="44"/>
      <c r="CR49" s="44">
        <v>0</v>
      </c>
      <c r="CS49" s="44"/>
      <c r="CT49" s="44"/>
      <c r="CU49" s="28">
        <f t="shared" si="59"/>
        <v>0</v>
      </c>
      <c r="CW49" s="30" t="s">
        <v>61</v>
      </c>
      <c r="CX49" s="44"/>
      <c r="CY49" s="44">
        <v>0</v>
      </c>
      <c r="CZ49" s="44"/>
      <c r="DA49" s="44"/>
      <c r="DB49" s="28">
        <f t="shared" si="60"/>
        <v>0</v>
      </c>
      <c r="DD49" s="30" t="s">
        <v>61</v>
      </c>
      <c r="DE49" s="44"/>
      <c r="DF49" s="44">
        <v>0</v>
      </c>
      <c r="DG49" s="44"/>
      <c r="DH49" s="44"/>
      <c r="DI49" s="28">
        <f t="shared" si="61"/>
        <v>0</v>
      </c>
      <c r="DL49" s="30" t="s">
        <v>61</v>
      </c>
      <c r="DM49" s="44">
        <f t="shared" si="41"/>
        <v>43</v>
      </c>
      <c r="DN49" s="44">
        <f t="shared" si="42"/>
        <v>1</v>
      </c>
      <c r="DO49" s="44">
        <f t="shared" si="43"/>
        <v>2</v>
      </c>
      <c r="DP49" s="44">
        <f t="shared" si="44"/>
        <v>32</v>
      </c>
      <c r="DQ49" s="44">
        <f t="shared" si="45"/>
        <v>78</v>
      </c>
    </row>
    <row r="50" spans="1:121" s="30" customFormat="1" ht="12.75" customHeight="1" x14ac:dyDescent="0.35">
      <c r="A50" s="29">
        <v>95</v>
      </c>
      <c r="B50" s="30" t="s">
        <v>48</v>
      </c>
      <c r="C50" s="44">
        <v>5</v>
      </c>
      <c r="D50" s="44">
        <v>0</v>
      </c>
      <c r="E50" s="44">
        <v>1</v>
      </c>
      <c r="F50" s="44">
        <v>1</v>
      </c>
      <c r="G50" s="28">
        <f t="shared" si="46"/>
        <v>7</v>
      </c>
      <c r="I50" s="30" t="s">
        <v>48</v>
      </c>
      <c r="J50" s="44">
        <v>1</v>
      </c>
      <c r="K50" s="44">
        <v>0</v>
      </c>
      <c r="L50" s="44">
        <v>0</v>
      </c>
      <c r="M50" s="44">
        <v>1</v>
      </c>
      <c r="N50" s="28">
        <f t="shared" si="47"/>
        <v>2</v>
      </c>
      <c r="P50" s="30" t="s">
        <v>48</v>
      </c>
      <c r="Q50" s="44">
        <v>0</v>
      </c>
      <c r="R50" s="44">
        <v>0</v>
      </c>
      <c r="S50" s="44">
        <v>0</v>
      </c>
      <c r="T50" s="44">
        <v>0</v>
      </c>
      <c r="U50" s="28">
        <f t="shared" si="48"/>
        <v>0</v>
      </c>
      <c r="W50" s="30" t="s">
        <v>48</v>
      </c>
      <c r="X50" s="44">
        <v>0</v>
      </c>
      <c r="Y50" s="44">
        <v>0</v>
      </c>
      <c r="Z50" s="44">
        <v>0</v>
      </c>
      <c r="AA50" s="44">
        <v>0</v>
      </c>
      <c r="AB50" s="28">
        <f t="shared" si="49"/>
        <v>0</v>
      </c>
      <c r="AD50" s="30" t="s">
        <v>48</v>
      </c>
      <c r="AE50" s="44">
        <v>0</v>
      </c>
      <c r="AF50" s="44">
        <v>0</v>
      </c>
      <c r="AG50" s="44">
        <v>0</v>
      </c>
      <c r="AH50" s="44">
        <v>2</v>
      </c>
      <c r="AI50" s="28">
        <f t="shared" si="50"/>
        <v>2</v>
      </c>
      <c r="AK50" s="30" t="s">
        <v>48</v>
      </c>
      <c r="AL50" s="44">
        <v>0</v>
      </c>
      <c r="AM50" s="44">
        <v>0</v>
      </c>
      <c r="AN50" s="44">
        <v>0</v>
      </c>
      <c r="AO50" s="44">
        <v>1</v>
      </c>
      <c r="AP50" s="28">
        <f t="shared" si="51"/>
        <v>1</v>
      </c>
      <c r="AR50" s="30" t="s">
        <v>48</v>
      </c>
      <c r="AS50" s="44">
        <v>0</v>
      </c>
      <c r="AT50" s="44">
        <v>0</v>
      </c>
      <c r="AU50" s="44">
        <v>0</v>
      </c>
      <c r="AV50" s="44">
        <v>0</v>
      </c>
      <c r="AW50" s="28">
        <f t="shared" si="52"/>
        <v>0</v>
      </c>
      <c r="AY50" s="30" t="s">
        <v>48</v>
      </c>
      <c r="AZ50" s="44">
        <v>64</v>
      </c>
      <c r="BA50" s="44">
        <v>0</v>
      </c>
      <c r="BB50" s="44">
        <v>0</v>
      </c>
      <c r="BC50" s="44">
        <v>8</v>
      </c>
      <c r="BD50" s="28">
        <f t="shared" si="53"/>
        <v>72</v>
      </c>
      <c r="BF50" s="30" t="s">
        <v>48</v>
      </c>
      <c r="BG50" s="44">
        <v>9</v>
      </c>
      <c r="BH50" s="44">
        <v>0</v>
      </c>
      <c r="BI50" s="44">
        <v>2</v>
      </c>
      <c r="BJ50" s="44">
        <v>0</v>
      </c>
      <c r="BK50" s="28">
        <f t="shared" si="54"/>
        <v>11</v>
      </c>
      <c r="BM50" s="30" t="s">
        <v>48</v>
      </c>
      <c r="BN50" s="44">
        <v>0</v>
      </c>
      <c r="BO50" s="44">
        <v>0</v>
      </c>
      <c r="BP50" s="44">
        <v>0</v>
      </c>
      <c r="BQ50" s="44"/>
      <c r="BR50" s="28">
        <f t="shared" si="55"/>
        <v>0</v>
      </c>
      <c r="BT50" s="30" t="s">
        <v>48</v>
      </c>
      <c r="BU50" s="44">
        <v>0</v>
      </c>
      <c r="BV50" s="44">
        <v>0</v>
      </c>
      <c r="BW50" s="44">
        <v>0</v>
      </c>
      <c r="BX50" s="44">
        <v>0</v>
      </c>
      <c r="BY50" s="28">
        <f t="shared" si="56"/>
        <v>0</v>
      </c>
      <c r="CA50" s="30" t="s">
        <v>48</v>
      </c>
      <c r="CB50" s="44">
        <v>1</v>
      </c>
      <c r="CC50" s="44">
        <v>0</v>
      </c>
      <c r="CD50" s="44">
        <v>0</v>
      </c>
      <c r="CE50" s="44">
        <v>0</v>
      </c>
      <c r="CF50" s="28">
        <f t="shared" si="57"/>
        <v>1</v>
      </c>
      <c r="CI50" s="30" t="s">
        <v>48</v>
      </c>
      <c r="CJ50" s="44">
        <v>28</v>
      </c>
      <c r="CK50" s="44">
        <v>0</v>
      </c>
      <c r="CL50" s="44">
        <v>1</v>
      </c>
      <c r="CM50" s="44">
        <v>23</v>
      </c>
      <c r="CN50" s="28">
        <f t="shared" si="58"/>
        <v>52</v>
      </c>
      <c r="CP50" s="30" t="s">
        <v>48</v>
      </c>
      <c r="CQ50" s="44"/>
      <c r="CR50" s="44">
        <v>0</v>
      </c>
      <c r="CS50" s="44"/>
      <c r="CT50" s="44"/>
      <c r="CU50" s="28">
        <f t="shared" si="59"/>
        <v>0</v>
      </c>
      <c r="CW50" s="30" t="s">
        <v>48</v>
      </c>
      <c r="CX50" s="44"/>
      <c r="CY50" s="44">
        <v>0</v>
      </c>
      <c r="CZ50" s="44"/>
      <c r="DA50" s="44"/>
      <c r="DB50" s="28">
        <f t="shared" si="60"/>
        <v>0</v>
      </c>
      <c r="DD50" s="30" t="s">
        <v>48</v>
      </c>
      <c r="DE50" s="44"/>
      <c r="DF50" s="44">
        <v>0</v>
      </c>
      <c r="DG50" s="44"/>
      <c r="DH50" s="44"/>
      <c r="DI50" s="28">
        <f t="shared" si="61"/>
        <v>0</v>
      </c>
      <c r="DL50" s="30" t="s">
        <v>48</v>
      </c>
      <c r="DM50" s="44">
        <f t="shared" si="41"/>
        <v>108</v>
      </c>
      <c r="DN50" s="44">
        <f t="shared" si="42"/>
        <v>0</v>
      </c>
      <c r="DO50" s="44">
        <f t="shared" si="43"/>
        <v>4</v>
      </c>
      <c r="DP50" s="44">
        <f t="shared" si="44"/>
        <v>36</v>
      </c>
      <c r="DQ50" s="44">
        <f t="shared" si="45"/>
        <v>148</v>
      </c>
    </row>
    <row r="51" spans="1:121" s="30" customFormat="1" ht="12.75" customHeight="1" x14ac:dyDescent="0.35">
      <c r="A51" s="29">
        <v>97</v>
      </c>
      <c r="B51" s="30" t="s">
        <v>50</v>
      </c>
      <c r="C51" s="44">
        <v>2</v>
      </c>
      <c r="D51" s="44">
        <v>4</v>
      </c>
      <c r="E51" s="44">
        <v>0</v>
      </c>
      <c r="F51" s="44">
        <v>1</v>
      </c>
      <c r="G51" s="28">
        <f t="shared" si="46"/>
        <v>7</v>
      </c>
      <c r="I51" s="30" t="s">
        <v>50</v>
      </c>
      <c r="J51" s="44">
        <v>4</v>
      </c>
      <c r="K51" s="44">
        <v>2</v>
      </c>
      <c r="L51" s="44">
        <v>0</v>
      </c>
      <c r="M51" s="44">
        <v>1</v>
      </c>
      <c r="N51" s="28">
        <f t="shared" si="47"/>
        <v>7</v>
      </c>
      <c r="P51" s="30" t="s">
        <v>50</v>
      </c>
      <c r="Q51" s="44">
        <v>0</v>
      </c>
      <c r="R51" s="44">
        <v>0</v>
      </c>
      <c r="S51" s="44">
        <v>0</v>
      </c>
      <c r="T51" s="44">
        <v>0</v>
      </c>
      <c r="U51" s="28">
        <f t="shared" si="48"/>
        <v>0</v>
      </c>
      <c r="W51" s="30" t="s">
        <v>50</v>
      </c>
      <c r="X51" s="44">
        <v>0</v>
      </c>
      <c r="Y51" s="44">
        <v>0</v>
      </c>
      <c r="Z51" s="44">
        <v>0</v>
      </c>
      <c r="AA51" s="44">
        <v>0</v>
      </c>
      <c r="AB51" s="28">
        <f t="shared" si="49"/>
        <v>0</v>
      </c>
      <c r="AD51" s="30" t="s">
        <v>50</v>
      </c>
      <c r="AE51" s="44">
        <v>0</v>
      </c>
      <c r="AF51" s="44">
        <v>0</v>
      </c>
      <c r="AG51" s="44">
        <v>0</v>
      </c>
      <c r="AH51" s="44">
        <v>1</v>
      </c>
      <c r="AI51" s="28">
        <f t="shared" si="50"/>
        <v>1</v>
      </c>
      <c r="AK51" s="30" t="s">
        <v>50</v>
      </c>
      <c r="AL51" s="44">
        <v>0</v>
      </c>
      <c r="AM51" s="44">
        <v>0</v>
      </c>
      <c r="AN51" s="44">
        <v>0</v>
      </c>
      <c r="AO51" s="44">
        <v>0</v>
      </c>
      <c r="AP51" s="28">
        <f t="shared" si="51"/>
        <v>0</v>
      </c>
      <c r="AR51" s="30" t="s">
        <v>50</v>
      </c>
      <c r="AS51" s="44">
        <v>2</v>
      </c>
      <c r="AT51" s="44">
        <v>0</v>
      </c>
      <c r="AU51" s="44">
        <v>0</v>
      </c>
      <c r="AV51" s="44">
        <v>5</v>
      </c>
      <c r="AW51" s="28">
        <f t="shared" si="52"/>
        <v>7</v>
      </c>
      <c r="AY51" s="30" t="s">
        <v>50</v>
      </c>
      <c r="AZ51" s="44">
        <v>57</v>
      </c>
      <c r="BA51" s="44">
        <v>2</v>
      </c>
      <c r="BB51" s="44">
        <v>0</v>
      </c>
      <c r="BC51" s="44">
        <v>1</v>
      </c>
      <c r="BD51" s="28">
        <f t="shared" si="53"/>
        <v>60</v>
      </c>
      <c r="BF51" s="30" t="s">
        <v>50</v>
      </c>
      <c r="BG51" s="44">
        <v>2</v>
      </c>
      <c r="BH51" s="44">
        <v>0</v>
      </c>
      <c r="BI51" s="44">
        <v>0</v>
      </c>
      <c r="BJ51" s="44">
        <v>1</v>
      </c>
      <c r="BK51" s="28">
        <f t="shared" si="54"/>
        <v>3</v>
      </c>
      <c r="BM51" s="30" t="s">
        <v>50</v>
      </c>
      <c r="BN51" s="44">
        <v>0</v>
      </c>
      <c r="BO51" s="44">
        <v>0</v>
      </c>
      <c r="BP51" s="44">
        <v>0</v>
      </c>
      <c r="BQ51" s="44"/>
      <c r="BR51" s="28">
        <f t="shared" si="55"/>
        <v>0</v>
      </c>
      <c r="BT51" s="30" t="s">
        <v>50</v>
      </c>
      <c r="BU51" s="44">
        <v>0</v>
      </c>
      <c r="BV51" s="44">
        <v>2</v>
      </c>
      <c r="BW51" s="44">
        <v>0</v>
      </c>
      <c r="BX51" s="44">
        <v>0</v>
      </c>
      <c r="BY51" s="28">
        <f t="shared" si="56"/>
        <v>2</v>
      </c>
      <c r="CA51" s="30" t="s">
        <v>50</v>
      </c>
      <c r="CB51" s="44">
        <v>0</v>
      </c>
      <c r="CC51" s="44">
        <v>0</v>
      </c>
      <c r="CD51" s="44">
        <v>0</v>
      </c>
      <c r="CE51" s="44">
        <v>0</v>
      </c>
      <c r="CF51" s="28">
        <f t="shared" si="57"/>
        <v>0</v>
      </c>
      <c r="CI51" s="30" t="s">
        <v>50</v>
      </c>
      <c r="CJ51" s="44">
        <v>7</v>
      </c>
      <c r="CK51" s="44">
        <v>11</v>
      </c>
      <c r="CL51" s="44">
        <v>0</v>
      </c>
      <c r="CM51" s="44">
        <v>14</v>
      </c>
      <c r="CN51" s="28">
        <f t="shared" si="58"/>
        <v>32</v>
      </c>
      <c r="CP51" s="30" t="s">
        <v>50</v>
      </c>
      <c r="CQ51" s="44"/>
      <c r="CR51" s="44">
        <v>0</v>
      </c>
      <c r="CS51" s="44"/>
      <c r="CT51" s="44"/>
      <c r="CU51" s="28">
        <f t="shared" si="59"/>
        <v>0</v>
      </c>
      <c r="CW51" s="30" t="s">
        <v>50</v>
      </c>
      <c r="CX51" s="44"/>
      <c r="CY51" s="44">
        <v>0</v>
      </c>
      <c r="CZ51" s="44"/>
      <c r="DA51" s="44"/>
      <c r="DB51" s="28">
        <f t="shared" si="60"/>
        <v>0</v>
      </c>
      <c r="DD51" s="30" t="s">
        <v>50</v>
      </c>
      <c r="DE51" s="44"/>
      <c r="DF51" s="44">
        <v>0</v>
      </c>
      <c r="DG51" s="44"/>
      <c r="DH51" s="44"/>
      <c r="DI51" s="28">
        <f t="shared" si="61"/>
        <v>0</v>
      </c>
      <c r="DL51" s="30" t="s">
        <v>50</v>
      </c>
      <c r="DM51" s="44">
        <f t="shared" si="41"/>
        <v>74</v>
      </c>
      <c r="DN51" s="44">
        <f t="shared" si="42"/>
        <v>21</v>
      </c>
      <c r="DO51" s="44">
        <f t="shared" si="43"/>
        <v>0</v>
      </c>
      <c r="DP51" s="44">
        <f t="shared" si="44"/>
        <v>24</v>
      </c>
      <c r="DQ51" s="44">
        <f t="shared" si="45"/>
        <v>119</v>
      </c>
    </row>
    <row r="52" spans="1:121" s="34" customFormat="1" ht="12.75" customHeight="1" x14ac:dyDescent="0.35">
      <c r="A52" s="29">
        <v>77</v>
      </c>
      <c r="B52" s="33" t="s">
        <v>24</v>
      </c>
      <c r="C52" s="44">
        <v>9</v>
      </c>
      <c r="D52" s="44">
        <v>0</v>
      </c>
      <c r="E52" s="44">
        <v>0</v>
      </c>
      <c r="F52" s="44">
        <v>3</v>
      </c>
      <c r="G52" s="28">
        <f t="shared" si="46"/>
        <v>12</v>
      </c>
      <c r="I52" s="33" t="s">
        <v>24</v>
      </c>
      <c r="J52" s="44">
        <v>8</v>
      </c>
      <c r="K52" s="44">
        <v>0</v>
      </c>
      <c r="L52" s="44">
        <v>0</v>
      </c>
      <c r="M52" s="44">
        <v>0</v>
      </c>
      <c r="N52" s="28">
        <f t="shared" si="47"/>
        <v>8</v>
      </c>
      <c r="P52" s="33" t="s">
        <v>24</v>
      </c>
      <c r="Q52" s="44">
        <v>0</v>
      </c>
      <c r="R52" s="44">
        <v>0</v>
      </c>
      <c r="S52" s="44">
        <v>0</v>
      </c>
      <c r="T52" s="44">
        <v>0</v>
      </c>
      <c r="U52" s="28">
        <f t="shared" si="48"/>
        <v>0</v>
      </c>
      <c r="W52" s="33" t="s">
        <v>24</v>
      </c>
      <c r="X52" s="44">
        <v>0</v>
      </c>
      <c r="Y52" s="44">
        <v>0</v>
      </c>
      <c r="Z52" s="44">
        <v>0</v>
      </c>
      <c r="AA52" s="44">
        <v>0</v>
      </c>
      <c r="AB52" s="28">
        <f t="shared" si="49"/>
        <v>0</v>
      </c>
      <c r="AD52" s="33" t="s">
        <v>24</v>
      </c>
      <c r="AE52" s="44">
        <v>0</v>
      </c>
      <c r="AF52" s="44">
        <v>0</v>
      </c>
      <c r="AG52" s="44">
        <v>0</v>
      </c>
      <c r="AH52" s="44">
        <v>4</v>
      </c>
      <c r="AI52" s="28">
        <f t="shared" si="50"/>
        <v>4</v>
      </c>
      <c r="AK52" s="33" t="s">
        <v>24</v>
      </c>
      <c r="AL52" s="44">
        <v>0</v>
      </c>
      <c r="AM52" s="44">
        <v>0</v>
      </c>
      <c r="AN52" s="44">
        <v>0</v>
      </c>
      <c r="AO52" s="44">
        <v>0</v>
      </c>
      <c r="AP52" s="28">
        <f t="shared" si="51"/>
        <v>0</v>
      </c>
      <c r="AR52" s="33" t="s">
        <v>24</v>
      </c>
      <c r="AS52" s="44">
        <v>0</v>
      </c>
      <c r="AT52" s="44">
        <v>0</v>
      </c>
      <c r="AU52" s="44">
        <v>0</v>
      </c>
      <c r="AV52" s="44">
        <v>0</v>
      </c>
      <c r="AW52" s="28">
        <f t="shared" si="52"/>
        <v>0</v>
      </c>
      <c r="AY52" s="33" t="s">
        <v>24</v>
      </c>
      <c r="AZ52" s="44">
        <v>176</v>
      </c>
      <c r="BA52" s="44">
        <v>0</v>
      </c>
      <c r="BB52" s="44">
        <v>7</v>
      </c>
      <c r="BC52" s="44">
        <v>16</v>
      </c>
      <c r="BD52" s="28">
        <f t="shared" si="53"/>
        <v>199</v>
      </c>
      <c r="BF52" s="33" t="s">
        <v>24</v>
      </c>
      <c r="BG52" s="44">
        <v>15</v>
      </c>
      <c r="BH52" s="44">
        <v>0</v>
      </c>
      <c r="BI52" s="44">
        <v>0</v>
      </c>
      <c r="BJ52" s="44">
        <v>0</v>
      </c>
      <c r="BK52" s="28">
        <f t="shared" si="54"/>
        <v>15</v>
      </c>
      <c r="BM52" s="33" t="s">
        <v>24</v>
      </c>
      <c r="BN52" s="44">
        <v>0</v>
      </c>
      <c r="BO52" s="44">
        <v>0</v>
      </c>
      <c r="BP52" s="44">
        <v>2</v>
      </c>
      <c r="BQ52" s="44"/>
      <c r="BR52" s="28">
        <f t="shared" si="55"/>
        <v>2</v>
      </c>
      <c r="BT52" s="33" t="s">
        <v>24</v>
      </c>
      <c r="BU52" s="44">
        <v>11</v>
      </c>
      <c r="BV52" s="44">
        <v>0</v>
      </c>
      <c r="BW52" s="44">
        <v>2</v>
      </c>
      <c r="BX52" s="44">
        <v>10</v>
      </c>
      <c r="BY52" s="28">
        <f t="shared" si="56"/>
        <v>23</v>
      </c>
      <c r="CA52" s="33" t="s">
        <v>24</v>
      </c>
      <c r="CB52" s="44">
        <v>2</v>
      </c>
      <c r="CC52" s="44">
        <v>0</v>
      </c>
      <c r="CD52" s="44">
        <v>0</v>
      </c>
      <c r="CE52" s="44">
        <v>1</v>
      </c>
      <c r="CF52" s="28">
        <f t="shared" si="57"/>
        <v>3</v>
      </c>
      <c r="CI52" s="33" t="s">
        <v>24</v>
      </c>
      <c r="CJ52" s="44">
        <v>31</v>
      </c>
      <c r="CK52" s="44">
        <v>0</v>
      </c>
      <c r="CL52" s="44">
        <v>1</v>
      </c>
      <c r="CM52" s="44">
        <v>23</v>
      </c>
      <c r="CN52" s="28">
        <f t="shared" si="58"/>
        <v>55</v>
      </c>
      <c r="CP52" s="33" t="s">
        <v>24</v>
      </c>
      <c r="CQ52" s="44"/>
      <c r="CR52" s="44">
        <v>0</v>
      </c>
      <c r="CS52" s="44"/>
      <c r="CT52" s="44"/>
      <c r="CU52" s="28">
        <f t="shared" si="59"/>
        <v>0</v>
      </c>
      <c r="CW52" s="33" t="s">
        <v>24</v>
      </c>
      <c r="CX52" s="44"/>
      <c r="CY52" s="44">
        <v>0</v>
      </c>
      <c r="CZ52" s="44"/>
      <c r="DA52" s="44"/>
      <c r="DB52" s="28">
        <f t="shared" si="60"/>
        <v>0</v>
      </c>
      <c r="DD52" s="33" t="s">
        <v>24</v>
      </c>
      <c r="DE52" s="44"/>
      <c r="DF52" s="44">
        <v>0</v>
      </c>
      <c r="DG52" s="44"/>
      <c r="DH52" s="44"/>
      <c r="DI52" s="28">
        <f t="shared" si="61"/>
        <v>0</v>
      </c>
      <c r="DL52" s="33" t="s">
        <v>24</v>
      </c>
      <c r="DM52" s="44">
        <f t="shared" si="41"/>
        <v>252</v>
      </c>
      <c r="DN52" s="44">
        <f t="shared" si="42"/>
        <v>0</v>
      </c>
      <c r="DO52" s="44">
        <f t="shared" si="43"/>
        <v>12</v>
      </c>
      <c r="DP52" s="44">
        <f t="shared" si="44"/>
        <v>57</v>
      </c>
      <c r="DQ52" s="44">
        <f t="shared" si="45"/>
        <v>321</v>
      </c>
    </row>
    <row r="53" spans="1:121" s="30" customFormat="1" ht="10.5" customHeight="1" x14ac:dyDescent="0.35">
      <c r="A53" s="29"/>
      <c r="C53" s="35"/>
      <c r="D53" s="35"/>
      <c r="E53" s="35"/>
      <c r="F53" s="35"/>
      <c r="G53" s="35"/>
      <c r="J53" s="35"/>
      <c r="K53" s="35"/>
      <c r="L53" s="35"/>
      <c r="M53" s="35"/>
      <c r="N53" s="35"/>
      <c r="Q53" s="35"/>
      <c r="R53" s="35"/>
      <c r="S53" s="35"/>
      <c r="T53" s="35"/>
      <c r="U53" s="35"/>
      <c r="X53" s="35"/>
      <c r="Y53" s="35"/>
      <c r="Z53" s="35"/>
      <c r="AA53" s="35"/>
      <c r="AB53" s="35"/>
      <c r="AE53" s="35"/>
      <c r="AF53" s="35"/>
      <c r="AG53" s="35"/>
      <c r="AH53" s="35"/>
      <c r="AI53" s="35"/>
      <c r="AL53" s="35"/>
      <c r="AM53" s="35"/>
      <c r="AN53" s="35"/>
      <c r="AO53" s="35"/>
      <c r="AP53" s="35"/>
      <c r="AS53" s="35"/>
      <c r="AT53" s="35"/>
      <c r="AU53" s="35"/>
      <c r="AV53" s="35"/>
      <c r="AW53" s="35"/>
      <c r="AZ53" s="35"/>
      <c r="BA53" s="35"/>
      <c r="BB53" s="35"/>
      <c r="BC53" s="35"/>
      <c r="BD53" s="35"/>
      <c r="BG53" s="35"/>
      <c r="BH53" s="35"/>
      <c r="BI53" s="35"/>
      <c r="BJ53" s="35"/>
      <c r="BK53" s="35"/>
      <c r="BN53" s="35"/>
      <c r="BO53" s="35"/>
      <c r="BP53" s="35"/>
      <c r="BQ53" s="35"/>
      <c r="BR53" s="35"/>
      <c r="BU53" s="35"/>
      <c r="BV53" s="35"/>
      <c r="BW53" s="35"/>
      <c r="BX53" s="35"/>
      <c r="BY53" s="35"/>
      <c r="CB53" s="35"/>
      <c r="CC53" s="35"/>
      <c r="CD53" s="35"/>
      <c r="CE53" s="35"/>
      <c r="CF53" s="35"/>
      <c r="CJ53" s="35"/>
      <c r="CK53" s="35"/>
      <c r="CL53" s="35"/>
      <c r="CM53" s="35"/>
      <c r="CN53" s="35"/>
      <c r="CQ53" s="35"/>
      <c r="CR53" s="35"/>
      <c r="CS53" s="35"/>
      <c r="CT53" s="35"/>
      <c r="CU53" s="35"/>
      <c r="CX53" s="35"/>
      <c r="CY53" s="35"/>
      <c r="CZ53" s="35"/>
      <c r="DA53" s="35"/>
      <c r="DB53" s="35"/>
      <c r="DE53" s="35"/>
      <c r="DF53" s="35"/>
      <c r="DG53" s="35"/>
      <c r="DH53" s="35"/>
      <c r="DI53" s="35"/>
      <c r="DM53" s="35"/>
      <c r="DN53" s="35"/>
      <c r="DO53" s="35"/>
      <c r="DP53" s="35"/>
      <c r="DQ53" s="35"/>
    </row>
    <row r="54" spans="1:121" s="30" customFormat="1" ht="13.5" customHeight="1" x14ac:dyDescent="0.35">
      <c r="A54" s="29"/>
      <c r="H54" s="36"/>
      <c r="AC54" s="36"/>
    </row>
    <row r="55" spans="1:121" s="30" customFormat="1" ht="13.5" customHeight="1" x14ac:dyDescent="0.35">
      <c r="A55" s="29"/>
      <c r="H55" s="36"/>
      <c r="AC55" s="36"/>
    </row>
    <row r="56" spans="1:121" s="30" customFormat="1" x14ac:dyDescent="0.35">
      <c r="A56" s="29"/>
      <c r="B56" s="37"/>
      <c r="D56" s="94"/>
      <c r="H56" s="36"/>
      <c r="I56" s="37"/>
      <c r="P56" s="37"/>
      <c r="W56" s="37"/>
      <c r="AC56" s="36"/>
      <c r="AD56" s="37"/>
      <c r="AK56" s="37"/>
      <c r="AR56" s="37"/>
      <c r="AY56" s="37"/>
      <c r="BF56" s="37"/>
      <c r="BM56" s="37"/>
      <c r="BT56" s="37"/>
      <c r="CA56" s="37"/>
      <c r="CI56" s="37"/>
      <c r="CP56" s="37"/>
      <c r="CW56" s="37"/>
      <c r="DD56" s="37"/>
      <c r="DL56" s="37"/>
    </row>
    <row r="57" spans="1:121" x14ac:dyDescent="0.35">
      <c r="A57" s="29"/>
      <c r="F57" s="38"/>
      <c r="G57" s="38"/>
      <c r="M57" s="38"/>
      <c r="N57" s="38"/>
      <c r="T57" s="38"/>
      <c r="U57" s="38"/>
      <c r="AA57" s="38"/>
      <c r="AB57" s="38"/>
      <c r="AH57" s="38"/>
      <c r="AI57" s="38"/>
      <c r="AO57" s="38"/>
      <c r="AP57" s="38"/>
      <c r="AV57" s="38"/>
      <c r="AW57" s="38"/>
      <c r="BC57" s="38"/>
      <c r="BD57" s="38"/>
      <c r="BJ57" s="38"/>
      <c r="BK57" s="38"/>
      <c r="BQ57" s="38"/>
      <c r="BR57" s="38"/>
      <c r="BX57" s="38"/>
      <c r="BY57" s="38"/>
      <c r="CE57" s="38"/>
      <c r="CF57" s="38"/>
      <c r="CM57" s="38"/>
      <c r="CN57" s="38"/>
      <c r="CT57" s="38"/>
      <c r="CU57" s="38"/>
      <c r="DA57" s="38"/>
      <c r="DB57" s="38"/>
      <c r="DH57" s="38"/>
      <c r="DI57" s="38"/>
      <c r="DP57" s="38"/>
      <c r="DQ57" s="38"/>
    </row>
    <row r="58" spans="1:121" x14ac:dyDescent="0.35">
      <c r="A58" s="29"/>
    </row>
    <row r="59" spans="1:121" x14ac:dyDescent="0.35">
      <c r="A59" s="29"/>
    </row>
    <row r="60" spans="1:121" x14ac:dyDescent="0.35">
      <c r="A60" s="29"/>
      <c r="E60" s="39"/>
      <c r="L60" s="39"/>
      <c r="S60" s="39"/>
      <c r="Z60" s="39"/>
      <c r="AG60" s="39"/>
      <c r="AN60" s="39"/>
      <c r="AU60" s="39"/>
      <c r="BB60" s="39"/>
      <c r="BI60" s="39"/>
      <c r="BP60" s="39"/>
      <c r="BW60" s="39"/>
      <c r="CD60" s="39"/>
      <c r="CL60" s="39"/>
      <c r="CS60" s="39"/>
      <c r="CZ60" s="39"/>
      <c r="DG60" s="39"/>
      <c r="DO60" s="39"/>
    </row>
  </sheetData>
  <mergeCells count="17">
    <mergeCell ref="DL1:DQ1"/>
    <mergeCell ref="CI1:CN1"/>
    <mergeCell ref="CP1:CU1"/>
    <mergeCell ref="CW1:DB1"/>
    <mergeCell ref="DD1:DI1"/>
    <mergeCell ref="CA1:CF1"/>
    <mergeCell ref="AK1:AP1"/>
    <mergeCell ref="B1:G1"/>
    <mergeCell ref="I1:N1"/>
    <mergeCell ref="P1:U1"/>
    <mergeCell ref="W1:AB1"/>
    <mergeCell ref="AD1:AI1"/>
    <mergeCell ref="AR1:AW1"/>
    <mergeCell ref="AY1:BD1"/>
    <mergeCell ref="BF1:BK1"/>
    <mergeCell ref="BM1:BR1"/>
    <mergeCell ref="BT1:BY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Q65"/>
  <sheetViews>
    <sheetView workbookViewId="0">
      <selection activeCell="C8" sqref="C8:G8"/>
    </sheetView>
  </sheetViews>
  <sheetFormatPr defaultRowHeight="12.5" x14ac:dyDescent="0.35"/>
  <cols>
    <col min="1" max="1" width="9.1796875" style="52"/>
    <col min="2" max="2" width="45" style="52" customWidth="1"/>
    <col min="3" max="3" width="11.54296875" style="52" customWidth="1"/>
    <col min="4" max="4" width="15.453125" style="52" customWidth="1"/>
    <col min="5" max="5" width="13.26953125" style="52" customWidth="1"/>
    <col min="6" max="6" width="14.54296875" style="52" customWidth="1"/>
    <col min="7" max="7" width="17.81640625" style="52" customWidth="1"/>
    <col min="8" max="8" width="10.26953125" style="52" customWidth="1"/>
    <col min="9" max="9" width="9.1796875" style="52"/>
    <col min="10" max="10" width="5.1796875" style="52" customWidth="1"/>
    <col min="11" max="14" width="9.1796875" style="52"/>
    <col min="15" max="15" width="1.453125" style="52" customWidth="1"/>
    <col min="16" max="257" width="9.1796875" style="52"/>
    <col min="258" max="258" width="45" style="52" customWidth="1"/>
    <col min="259" max="259" width="11.54296875" style="52" customWidth="1"/>
    <col min="260" max="260" width="15.453125" style="52" customWidth="1"/>
    <col min="261" max="261" width="13.26953125" style="52" customWidth="1"/>
    <col min="262" max="262" width="14.54296875" style="52" customWidth="1"/>
    <col min="263" max="263" width="17.81640625" style="52" customWidth="1"/>
    <col min="264" max="264" width="10.26953125" style="52" customWidth="1"/>
    <col min="265" max="265" width="9.1796875" style="52"/>
    <col min="266" max="266" width="5.1796875" style="52" customWidth="1"/>
    <col min="267" max="270" width="9.1796875" style="52"/>
    <col min="271" max="271" width="1.453125" style="52" customWidth="1"/>
    <col min="272" max="513" width="9.1796875" style="52"/>
    <col min="514" max="514" width="45" style="52" customWidth="1"/>
    <col min="515" max="515" width="11.54296875" style="52" customWidth="1"/>
    <col min="516" max="516" width="15.453125" style="52" customWidth="1"/>
    <col min="517" max="517" width="13.26953125" style="52" customWidth="1"/>
    <col min="518" max="518" width="14.54296875" style="52" customWidth="1"/>
    <col min="519" max="519" width="17.81640625" style="52" customWidth="1"/>
    <col min="520" max="520" width="10.26953125" style="52" customWidth="1"/>
    <col min="521" max="521" width="9.1796875" style="52"/>
    <col min="522" max="522" width="5.1796875" style="52" customWidth="1"/>
    <col min="523" max="526" width="9.1796875" style="52"/>
    <col min="527" max="527" width="1.453125" style="52" customWidth="1"/>
    <col min="528" max="769" width="9.1796875" style="52"/>
    <col min="770" max="770" width="45" style="52" customWidth="1"/>
    <col min="771" max="771" width="11.54296875" style="52" customWidth="1"/>
    <col min="772" max="772" width="15.453125" style="52" customWidth="1"/>
    <col min="773" max="773" width="13.26953125" style="52" customWidth="1"/>
    <col min="774" max="774" width="14.54296875" style="52" customWidth="1"/>
    <col min="775" max="775" width="17.81640625" style="52" customWidth="1"/>
    <col min="776" max="776" width="10.26953125" style="52" customWidth="1"/>
    <col min="777" max="777" width="9.1796875" style="52"/>
    <col min="778" max="778" width="5.1796875" style="52" customWidth="1"/>
    <col min="779" max="782" width="9.1796875" style="52"/>
    <col min="783" max="783" width="1.453125" style="52" customWidth="1"/>
    <col min="784" max="1025" width="9.1796875" style="52"/>
    <col min="1026" max="1026" width="45" style="52" customWidth="1"/>
    <col min="1027" max="1027" width="11.54296875" style="52" customWidth="1"/>
    <col min="1028" max="1028" width="15.453125" style="52" customWidth="1"/>
    <col min="1029" max="1029" width="13.26953125" style="52" customWidth="1"/>
    <col min="1030" max="1030" width="14.54296875" style="52" customWidth="1"/>
    <col min="1031" max="1031" width="17.81640625" style="52" customWidth="1"/>
    <col min="1032" max="1032" width="10.26953125" style="52" customWidth="1"/>
    <col min="1033" max="1033" width="9.1796875" style="52"/>
    <col min="1034" max="1034" width="5.1796875" style="52" customWidth="1"/>
    <col min="1035" max="1038" width="9.1796875" style="52"/>
    <col min="1039" max="1039" width="1.453125" style="52" customWidth="1"/>
    <col min="1040" max="1281" width="9.1796875" style="52"/>
    <col min="1282" max="1282" width="45" style="52" customWidth="1"/>
    <col min="1283" max="1283" width="11.54296875" style="52" customWidth="1"/>
    <col min="1284" max="1284" width="15.453125" style="52" customWidth="1"/>
    <col min="1285" max="1285" width="13.26953125" style="52" customWidth="1"/>
    <col min="1286" max="1286" width="14.54296875" style="52" customWidth="1"/>
    <col min="1287" max="1287" width="17.81640625" style="52" customWidth="1"/>
    <col min="1288" max="1288" width="10.26953125" style="52" customWidth="1"/>
    <col min="1289" max="1289" width="9.1796875" style="52"/>
    <col min="1290" max="1290" width="5.1796875" style="52" customWidth="1"/>
    <col min="1291" max="1294" width="9.1796875" style="52"/>
    <col min="1295" max="1295" width="1.453125" style="52" customWidth="1"/>
    <col min="1296" max="1537" width="9.1796875" style="52"/>
    <col min="1538" max="1538" width="45" style="52" customWidth="1"/>
    <col min="1539" max="1539" width="11.54296875" style="52" customWidth="1"/>
    <col min="1540" max="1540" width="15.453125" style="52" customWidth="1"/>
    <col min="1541" max="1541" width="13.26953125" style="52" customWidth="1"/>
    <col min="1542" max="1542" width="14.54296875" style="52" customWidth="1"/>
    <col min="1543" max="1543" width="17.81640625" style="52" customWidth="1"/>
    <col min="1544" max="1544" width="10.26953125" style="52" customWidth="1"/>
    <col min="1545" max="1545" width="9.1796875" style="52"/>
    <col min="1546" max="1546" width="5.1796875" style="52" customWidth="1"/>
    <col min="1547" max="1550" width="9.1796875" style="52"/>
    <col min="1551" max="1551" width="1.453125" style="52" customWidth="1"/>
    <col min="1552" max="1793" width="9.1796875" style="52"/>
    <col min="1794" max="1794" width="45" style="52" customWidth="1"/>
    <col min="1795" max="1795" width="11.54296875" style="52" customWidth="1"/>
    <col min="1796" max="1796" width="15.453125" style="52" customWidth="1"/>
    <col min="1797" max="1797" width="13.26953125" style="52" customWidth="1"/>
    <col min="1798" max="1798" width="14.54296875" style="52" customWidth="1"/>
    <col min="1799" max="1799" width="17.81640625" style="52" customWidth="1"/>
    <col min="1800" max="1800" width="10.26953125" style="52" customWidth="1"/>
    <col min="1801" max="1801" width="9.1796875" style="52"/>
    <col min="1802" max="1802" width="5.1796875" style="52" customWidth="1"/>
    <col min="1803" max="1806" width="9.1796875" style="52"/>
    <col min="1807" max="1807" width="1.453125" style="52" customWidth="1"/>
    <col min="1808" max="2049" width="9.1796875" style="52"/>
    <col min="2050" max="2050" width="45" style="52" customWidth="1"/>
    <col min="2051" max="2051" width="11.54296875" style="52" customWidth="1"/>
    <col min="2052" max="2052" width="15.453125" style="52" customWidth="1"/>
    <col min="2053" max="2053" width="13.26953125" style="52" customWidth="1"/>
    <col min="2054" max="2054" width="14.54296875" style="52" customWidth="1"/>
    <col min="2055" max="2055" width="17.81640625" style="52" customWidth="1"/>
    <col min="2056" max="2056" width="10.26953125" style="52" customWidth="1"/>
    <col min="2057" max="2057" width="9.1796875" style="52"/>
    <col min="2058" max="2058" width="5.1796875" style="52" customWidth="1"/>
    <col min="2059" max="2062" width="9.1796875" style="52"/>
    <col min="2063" max="2063" width="1.453125" style="52" customWidth="1"/>
    <col min="2064" max="2305" width="9.1796875" style="52"/>
    <col min="2306" max="2306" width="45" style="52" customWidth="1"/>
    <col min="2307" max="2307" width="11.54296875" style="52" customWidth="1"/>
    <col min="2308" max="2308" width="15.453125" style="52" customWidth="1"/>
    <col min="2309" max="2309" width="13.26953125" style="52" customWidth="1"/>
    <col min="2310" max="2310" width="14.54296875" style="52" customWidth="1"/>
    <col min="2311" max="2311" width="17.81640625" style="52" customWidth="1"/>
    <col min="2312" max="2312" width="10.26953125" style="52" customWidth="1"/>
    <col min="2313" max="2313" width="9.1796875" style="52"/>
    <col min="2314" max="2314" width="5.1796875" style="52" customWidth="1"/>
    <col min="2315" max="2318" width="9.1796875" style="52"/>
    <col min="2319" max="2319" width="1.453125" style="52" customWidth="1"/>
    <col min="2320" max="2561" width="9.1796875" style="52"/>
    <col min="2562" max="2562" width="45" style="52" customWidth="1"/>
    <col min="2563" max="2563" width="11.54296875" style="52" customWidth="1"/>
    <col min="2564" max="2564" width="15.453125" style="52" customWidth="1"/>
    <col min="2565" max="2565" width="13.26953125" style="52" customWidth="1"/>
    <col min="2566" max="2566" width="14.54296875" style="52" customWidth="1"/>
    <col min="2567" max="2567" width="17.81640625" style="52" customWidth="1"/>
    <col min="2568" max="2568" width="10.26953125" style="52" customWidth="1"/>
    <col min="2569" max="2569" width="9.1796875" style="52"/>
    <col min="2570" max="2570" width="5.1796875" style="52" customWidth="1"/>
    <col min="2571" max="2574" width="9.1796875" style="52"/>
    <col min="2575" max="2575" width="1.453125" style="52" customWidth="1"/>
    <col min="2576" max="2817" width="9.1796875" style="52"/>
    <col min="2818" max="2818" width="45" style="52" customWidth="1"/>
    <col min="2819" max="2819" width="11.54296875" style="52" customWidth="1"/>
    <col min="2820" max="2820" width="15.453125" style="52" customWidth="1"/>
    <col min="2821" max="2821" width="13.26953125" style="52" customWidth="1"/>
    <col min="2822" max="2822" width="14.54296875" style="52" customWidth="1"/>
    <col min="2823" max="2823" width="17.81640625" style="52" customWidth="1"/>
    <col min="2824" max="2824" width="10.26953125" style="52" customWidth="1"/>
    <col min="2825" max="2825" width="9.1796875" style="52"/>
    <col min="2826" max="2826" width="5.1796875" style="52" customWidth="1"/>
    <col min="2827" max="2830" width="9.1796875" style="52"/>
    <col min="2831" max="2831" width="1.453125" style="52" customWidth="1"/>
    <col min="2832" max="3073" width="9.1796875" style="52"/>
    <col min="3074" max="3074" width="45" style="52" customWidth="1"/>
    <col min="3075" max="3075" width="11.54296875" style="52" customWidth="1"/>
    <col min="3076" max="3076" width="15.453125" style="52" customWidth="1"/>
    <col min="3077" max="3077" width="13.26953125" style="52" customWidth="1"/>
    <col min="3078" max="3078" width="14.54296875" style="52" customWidth="1"/>
    <col min="3079" max="3079" width="17.81640625" style="52" customWidth="1"/>
    <col min="3080" max="3080" width="10.26953125" style="52" customWidth="1"/>
    <col min="3081" max="3081" width="9.1796875" style="52"/>
    <col min="3082" max="3082" width="5.1796875" style="52" customWidth="1"/>
    <col min="3083" max="3086" width="9.1796875" style="52"/>
    <col min="3087" max="3087" width="1.453125" style="52" customWidth="1"/>
    <col min="3088" max="3329" width="9.1796875" style="52"/>
    <col min="3330" max="3330" width="45" style="52" customWidth="1"/>
    <col min="3331" max="3331" width="11.54296875" style="52" customWidth="1"/>
    <col min="3332" max="3332" width="15.453125" style="52" customWidth="1"/>
    <col min="3333" max="3333" width="13.26953125" style="52" customWidth="1"/>
    <col min="3334" max="3334" width="14.54296875" style="52" customWidth="1"/>
    <col min="3335" max="3335" width="17.81640625" style="52" customWidth="1"/>
    <col min="3336" max="3336" width="10.26953125" style="52" customWidth="1"/>
    <col min="3337" max="3337" width="9.1796875" style="52"/>
    <col min="3338" max="3338" width="5.1796875" style="52" customWidth="1"/>
    <col min="3339" max="3342" width="9.1796875" style="52"/>
    <col min="3343" max="3343" width="1.453125" style="52" customWidth="1"/>
    <col min="3344" max="3585" width="9.1796875" style="52"/>
    <col min="3586" max="3586" width="45" style="52" customWidth="1"/>
    <col min="3587" max="3587" width="11.54296875" style="52" customWidth="1"/>
    <col min="3588" max="3588" width="15.453125" style="52" customWidth="1"/>
    <col min="3589" max="3589" width="13.26953125" style="52" customWidth="1"/>
    <col min="3590" max="3590" width="14.54296875" style="52" customWidth="1"/>
    <col min="3591" max="3591" width="17.81640625" style="52" customWidth="1"/>
    <col min="3592" max="3592" width="10.26953125" style="52" customWidth="1"/>
    <col min="3593" max="3593" width="9.1796875" style="52"/>
    <col min="3594" max="3594" width="5.1796875" style="52" customWidth="1"/>
    <col min="3595" max="3598" width="9.1796875" style="52"/>
    <col min="3599" max="3599" width="1.453125" style="52" customWidth="1"/>
    <col min="3600" max="3841" width="9.1796875" style="52"/>
    <col min="3842" max="3842" width="45" style="52" customWidth="1"/>
    <col min="3843" max="3843" width="11.54296875" style="52" customWidth="1"/>
    <col min="3844" max="3844" width="15.453125" style="52" customWidth="1"/>
    <col min="3845" max="3845" width="13.26953125" style="52" customWidth="1"/>
    <col min="3846" max="3846" width="14.54296875" style="52" customWidth="1"/>
    <col min="3847" max="3847" width="17.81640625" style="52" customWidth="1"/>
    <col min="3848" max="3848" width="10.26953125" style="52" customWidth="1"/>
    <col min="3849" max="3849" width="9.1796875" style="52"/>
    <col min="3850" max="3850" width="5.1796875" style="52" customWidth="1"/>
    <col min="3851" max="3854" width="9.1796875" style="52"/>
    <col min="3855" max="3855" width="1.453125" style="52" customWidth="1"/>
    <col min="3856" max="4097" width="9.1796875" style="52"/>
    <col min="4098" max="4098" width="45" style="52" customWidth="1"/>
    <col min="4099" max="4099" width="11.54296875" style="52" customWidth="1"/>
    <col min="4100" max="4100" width="15.453125" style="52" customWidth="1"/>
    <col min="4101" max="4101" width="13.26953125" style="52" customWidth="1"/>
    <col min="4102" max="4102" width="14.54296875" style="52" customWidth="1"/>
    <col min="4103" max="4103" width="17.81640625" style="52" customWidth="1"/>
    <col min="4104" max="4104" width="10.26953125" style="52" customWidth="1"/>
    <col min="4105" max="4105" width="9.1796875" style="52"/>
    <col min="4106" max="4106" width="5.1796875" style="52" customWidth="1"/>
    <col min="4107" max="4110" width="9.1796875" style="52"/>
    <col min="4111" max="4111" width="1.453125" style="52" customWidth="1"/>
    <col min="4112" max="4353" width="9.1796875" style="52"/>
    <col min="4354" max="4354" width="45" style="52" customWidth="1"/>
    <col min="4355" max="4355" width="11.54296875" style="52" customWidth="1"/>
    <col min="4356" max="4356" width="15.453125" style="52" customWidth="1"/>
    <col min="4357" max="4357" width="13.26953125" style="52" customWidth="1"/>
    <col min="4358" max="4358" width="14.54296875" style="52" customWidth="1"/>
    <col min="4359" max="4359" width="17.81640625" style="52" customWidth="1"/>
    <col min="4360" max="4360" width="10.26953125" style="52" customWidth="1"/>
    <col min="4361" max="4361" width="9.1796875" style="52"/>
    <col min="4362" max="4362" width="5.1796875" style="52" customWidth="1"/>
    <col min="4363" max="4366" width="9.1796875" style="52"/>
    <col min="4367" max="4367" width="1.453125" style="52" customWidth="1"/>
    <col min="4368" max="4609" width="9.1796875" style="52"/>
    <col min="4610" max="4610" width="45" style="52" customWidth="1"/>
    <col min="4611" max="4611" width="11.54296875" style="52" customWidth="1"/>
    <col min="4612" max="4612" width="15.453125" style="52" customWidth="1"/>
    <col min="4613" max="4613" width="13.26953125" style="52" customWidth="1"/>
    <col min="4614" max="4614" width="14.54296875" style="52" customWidth="1"/>
    <col min="4615" max="4615" width="17.81640625" style="52" customWidth="1"/>
    <col min="4616" max="4616" width="10.26953125" style="52" customWidth="1"/>
    <col min="4617" max="4617" width="9.1796875" style="52"/>
    <col min="4618" max="4618" width="5.1796875" style="52" customWidth="1"/>
    <col min="4619" max="4622" width="9.1796875" style="52"/>
    <col min="4623" max="4623" width="1.453125" style="52" customWidth="1"/>
    <col min="4624" max="4865" width="9.1796875" style="52"/>
    <col min="4866" max="4866" width="45" style="52" customWidth="1"/>
    <col min="4867" max="4867" width="11.54296875" style="52" customWidth="1"/>
    <col min="4868" max="4868" width="15.453125" style="52" customWidth="1"/>
    <col min="4869" max="4869" width="13.26953125" style="52" customWidth="1"/>
    <col min="4870" max="4870" width="14.54296875" style="52" customWidth="1"/>
    <col min="4871" max="4871" width="17.81640625" style="52" customWidth="1"/>
    <col min="4872" max="4872" width="10.26953125" style="52" customWidth="1"/>
    <col min="4873" max="4873" width="9.1796875" style="52"/>
    <col min="4874" max="4874" width="5.1796875" style="52" customWidth="1"/>
    <col min="4875" max="4878" width="9.1796875" style="52"/>
    <col min="4879" max="4879" width="1.453125" style="52" customWidth="1"/>
    <col min="4880" max="5121" width="9.1796875" style="52"/>
    <col min="5122" max="5122" width="45" style="52" customWidth="1"/>
    <col min="5123" max="5123" width="11.54296875" style="52" customWidth="1"/>
    <col min="5124" max="5124" width="15.453125" style="52" customWidth="1"/>
    <col min="5125" max="5125" width="13.26953125" style="52" customWidth="1"/>
    <col min="5126" max="5126" width="14.54296875" style="52" customWidth="1"/>
    <col min="5127" max="5127" width="17.81640625" style="52" customWidth="1"/>
    <col min="5128" max="5128" width="10.26953125" style="52" customWidth="1"/>
    <col min="5129" max="5129" width="9.1796875" style="52"/>
    <col min="5130" max="5130" width="5.1796875" style="52" customWidth="1"/>
    <col min="5131" max="5134" width="9.1796875" style="52"/>
    <col min="5135" max="5135" width="1.453125" style="52" customWidth="1"/>
    <col min="5136" max="5377" width="9.1796875" style="52"/>
    <col min="5378" max="5378" width="45" style="52" customWidth="1"/>
    <col min="5379" max="5379" width="11.54296875" style="52" customWidth="1"/>
    <col min="5380" max="5380" width="15.453125" style="52" customWidth="1"/>
    <col min="5381" max="5381" width="13.26953125" style="52" customWidth="1"/>
    <col min="5382" max="5382" width="14.54296875" style="52" customWidth="1"/>
    <col min="5383" max="5383" width="17.81640625" style="52" customWidth="1"/>
    <col min="5384" max="5384" width="10.26953125" style="52" customWidth="1"/>
    <col min="5385" max="5385" width="9.1796875" style="52"/>
    <col min="5386" max="5386" width="5.1796875" style="52" customWidth="1"/>
    <col min="5387" max="5390" width="9.1796875" style="52"/>
    <col min="5391" max="5391" width="1.453125" style="52" customWidth="1"/>
    <col min="5392" max="5633" width="9.1796875" style="52"/>
    <col min="5634" max="5634" width="45" style="52" customWidth="1"/>
    <col min="5635" max="5635" width="11.54296875" style="52" customWidth="1"/>
    <col min="5636" max="5636" width="15.453125" style="52" customWidth="1"/>
    <col min="5637" max="5637" width="13.26953125" style="52" customWidth="1"/>
    <col min="5638" max="5638" width="14.54296875" style="52" customWidth="1"/>
    <col min="5639" max="5639" width="17.81640625" style="52" customWidth="1"/>
    <col min="5640" max="5640" width="10.26953125" style="52" customWidth="1"/>
    <col min="5641" max="5641" width="9.1796875" style="52"/>
    <col min="5642" max="5642" width="5.1796875" style="52" customWidth="1"/>
    <col min="5643" max="5646" width="9.1796875" style="52"/>
    <col min="5647" max="5647" width="1.453125" style="52" customWidth="1"/>
    <col min="5648" max="5889" width="9.1796875" style="52"/>
    <col min="5890" max="5890" width="45" style="52" customWidth="1"/>
    <col min="5891" max="5891" width="11.54296875" style="52" customWidth="1"/>
    <col min="5892" max="5892" width="15.453125" style="52" customWidth="1"/>
    <col min="5893" max="5893" width="13.26953125" style="52" customWidth="1"/>
    <col min="5894" max="5894" width="14.54296875" style="52" customWidth="1"/>
    <col min="5895" max="5895" width="17.81640625" style="52" customWidth="1"/>
    <col min="5896" max="5896" width="10.26953125" style="52" customWidth="1"/>
    <col min="5897" max="5897" width="9.1796875" style="52"/>
    <col min="5898" max="5898" width="5.1796875" style="52" customWidth="1"/>
    <col min="5899" max="5902" width="9.1796875" style="52"/>
    <col min="5903" max="5903" width="1.453125" style="52" customWidth="1"/>
    <col min="5904" max="6145" width="9.1796875" style="52"/>
    <col min="6146" max="6146" width="45" style="52" customWidth="1"/>
    <col min="6147" max="6147" width="11.54296875" style="52" customWidth="1"/>
    <col min="6148" max="6148" width="15.453125" style="52" customWidth="1"/>
    <col min="6149" max="6149" width="13.26953125" style="52" customWidth="1"/>
    <col min="6150" max="6150" width="14.54296875" style="52" customWidth="1"/>
    <col min="6151" max="6151" width="17.81640625" style="52" customWidth="1"/>
    <col min="6152" max="6152" width="10.26953125" style="52" customWidth="1"/>
    <col min="6153" max="6153" width="9.1796875" style="52"/>
    <col min="6154" max="6154" width="5.1796875" style="52" customWidth="1"/>
    <col min="6155" max="6158" width="9.1796875" style="52"/>
    <col min="6159" max="6159" width="1.453125" style="52" customWidth="1"/>
    <col min="6160" max="6401" width="9.1796875" style="52"/>
    <col min="6402" max="6402" width="45" style="52" customWidth="1"/>
    <col min="6403" max="6403" width="11.54296875" style="52" customWidth="1"/>
    <col min="6404" max="6404" width="15.453125" style="52" customWidth="1"/>
    <col min="6405" max="6405" width="13.26953125" style="52" customWidth="1"/>
    <col min="6406" max="6406" width="14.54296875" style="52" customWidth="1"/>
    <col min="6407" max="6407" width="17.81640625" style="52" customWidth="1"/>
    <col min="6408" max="6408" width="10.26953125" style="52" customWidth="1"/>
    <col min="6409" max="6409" width="9.1796875" style="52"/>
    <col min="6410" max="6410" width="5.1796875" style="52" customWidth="1"/>
    <col min="6411" max="6414" width="9.1796875" style="52"/>
    <col min="6415" max="6415" width="1.453125" style="52" customWidth="1"/>
    <col min="6416" max="6657" width="9.1796875" style="52"/>
    <col min="6658" max="6658" width="45" style="52" customWidth="1"/>
    <col min="6659" max="6659" width="11.54296875" style="52" customWidth="1"/>
    <col min="6660" max="6660" width="15.453125" style="52" customWidth="1"/>
    <col min="6661" max="6661" width="13.26953125" style="52" customWidth="1"/>
    <col min="6662" max="6662" width="14.54296875" style="52" customWidth="1"/>
    <col min="6663" max="6663" width="17.81640625" style="52" customWidth="1"/>
    <col min="6664" max="6664" width="10.26953125" style="52" customWidth="1"/>
    <col min="6665" max="6665" width="9.1796875" style="52"/>
    <col min="6666" max="6666" width="5.1796875" style="52" customWidth="1"/>
    <col min="6667" max="6670" width="9.1796875" style="52"/>
    <col min="6671" max="6671" width="1.453125" style="52" customWidth="1"/>
    <col min="6672" max="6913" width="9.1796875" style="52"/>
    <col min="6914" max="6914" width="45" style="52" customWidth="1"/>
    <col min="6915" max="6915" width="11.54296875" style="52" customWidth="1"/>
    <col min="6916" max="6916" width="15.453125" style="52" customWidth="1"/>
    <col min="6917" max="6917" width="13.26953125" style="52" customWidth="1"/>
    <col min="6918" max="6918" width="14.54296875" style="52" customWidth="1"/>
    <col min="6919" max="6919" width="17.81640625" style="52" customWidth="1"/>
    <col min="6920" max="6920" width="10.26953125" style="52" customWidth="1"/>
    <col min="6921" max="6921" width="9.1796875" style="52"/>
    <col min="6922" max="6922" width="5.1796875" style="52" customWidth="1"/>
    <col min="6923" max="6926" width="9.1796875" style="52"/>
    <col min="6927" max="6927" width="1.453125" style="52" customWidth="1"/>
    <col min="6928" max="7169" width="9.1796875" style="52"/>
    <col min="7170" max="7170" width="45" style="52" customWidth="1"/>
    <col min="7171" max="7171" width="11.54296875" style="52" customWidth="1"/>
    <col min="7172" max="7172" width="15.453125" style="52" customWidth="1"/>
    <col min="7173" max="7173" width="13.26953125" style="52" customWidth="1"/>
    <col min="7174" max="7174" width="14.54296875" style="52" customWidth="1"/>
    <col min="7175" max="7175" width="17.81640625" style="52" customWidth="1"/>
    <col min="7176" max="7176" width="10.26953125" style="52" customWidth="1"/>
    <col min="7177" max="7177" width="9.1796875" style="52"/>
    <col min="7178" max="7178" width="5.1796875" style="52" customWidth="1"/>
    <col min="7179" max="7182" width="9.1796875" style="52"/>
    <col min="7183" max="7183" width="1.453125" style="52" customWidth="1"/>
    <col min="7184" max="7425" width="9.1796875" style="52"/>
    <col min="7426" max="7426" width="45" style="52" customWidth="1"/>
    <col min="7427" max="7427" width="11.54296875" style="52" customWidth="1"/>
    <col min="7428" max="7428" width="15.453125" style="52" customWidth="1"/>
    <col min="7429" max="7429" width="13.26953125" style="52" customWidth="1"/>
    <col min="7430" max="7430" width="14.54296875" style="52" customWidth="1"/>
    <col min="7431" max="7431" width="17.81640625" style="52" customWidth="1"/>
    <col min="7432" max="7432" width="10.26953125" style="52" customWidth="1"/>
    <col min="7433" max="7433" width="9.1796875" style="52"/>
    <col min="7434" max="7434" width="5.1796875" style="52" customWidth="1"/>
    <col min="7435" max="7438" width="9.1796875" style="52"/>
    <col min="7439" max="7439" width="1.453125" style="52" customWidth="1"/>
    <col min="7440" max="7681" width="9.1796875" style="52"/>
    <col min="7682" max="7682" width="45" style="52" customWidth="1"/>
    <col min="7683" max="7683" width="11.54296875" style="52" customWidth="1"/>
    <col min="7684" max="7684" width="15.453125" style="52" customWidth="1"/>
    <col min="7685" max="7685" width="13.26953125" style="52" customWidth="1"/>
    <col min="7686" max="7686" width="14.54296875" style="52" customWidth="1"/>
    <col min="7687" max="7687" width="17.81640625" style="52" customWidth="1"/>
    <col min="7688" max="7688" width="10.26953125" style="52" customWidth="1"/>
    <col min="7689" max="7689" width="9.1796875" style="52"/>
    <col min="7690" max="7690" width="5.1796875" style="52" customWidth="1"/>
    <col min="7691" max="7694" width="9.1796875" style="52"/>
    <col min="7695" max="7695" width="1.453125" style="52" customWidth="1"/>
    <col min="7696" max="7937" width="9.1796875" style="52"/>
    <col min="7938" max="7938" width="45" style="52" customWidth="1"/>
    <col min="7939" max="7939" width="11.54296875" style="52" customWidth="1"/>
    <col min="7940" max="7940" width="15.453125" style="52" customWidth="1"/>
    <col min="7941" max="7941" width="13.26953125" style="52" customWidth="1"/>
    <col min="7942" max="7942" width="14.54296875" style="52" customWidth="1"/>
    <col min="7943" max="7943" width="17.81640625" style="52" customWidth="1"/>
    <col min="7944" max="7944" width="10.26953125" style="52" customWidth="1"/>
    <col min="7945" max="7945" width="9.1796875" style="52"/>
    <col min="7946" max="7946" width="5.1796875" style="52" customWidth="1"/>
    <col min="7947" max="7950" width="9.1796875" style="52"/>
    <col min="7951" max="7951" width="1.453125" style="52" customWidth="1"/>
    <col min="7952" max="8193" width="9.1796875" style="52"/>
    <col min="8194" max="8194" width="45" style="52" customWidth="1"/>
    <col min="8195" max="8195" width="11.54296875" style="52" customWidth="1"/>
    <col min="8196" max="8196" width="15.453125" style="52" customWidth="1"/>
    <col min="8197" max="8197" width="13.26953125" style="52" customWidth="1"/>
    <col min="8198" max="8198" width="14.54296875" style="52" customWidth="1"/>
    <col min="8199" max="8199" width="17.81640625" style="52" customWidth="1"/>
    <col min="8200" max="8200" width="10.26953125" style="52" customWidth="1"/>
    <col min="8201" max="8201" width="9.1796875" style="52"/>
    <col min="8202" max="8202" width="5.1796875" style="52" customWidth="1"/>
    <col min="8203" max="8206" width="9.1796875" style="52"/>
    <col min="8207" max="8207" width="1.453125" style="52" customWidth="1"/>
    <col min="8208" max="8449" width="9.1796875" style="52"/>
    <col min="8450" max="8450" width="45" style="52" customWidth="1"/>
    <col min="8451" max="8451" width="11.54296875" style="52" customWidth="1"/>
    <col min="8452" max="8452" width="15.453125" style="52" customWidth="1"/>
    <col min="8453" max="8453" width="13.26953125" style="52" customWidth="1"/>
    <col min="8454" max="8454" width="14.54296875" style="52" customWidth="1"/>
    <col min="8455" max="8455" width="17.81640625" style="52" customWidth="1"/>
    <col min="8456" max="8456" width="10.26953125" style="52" customWidth="1"/>
    <col min="8457" max="8457" width="9.1796875" style="52"/>
    <col min="8458" max="8458" width="5.1796875" style="52" customWidth="1"/>
    <col min="8459" max="8462" width="9.1796875" style="52"/>
    <col min="8463" max="8463" width="1.453125" style="52" customWidth="1"/>
    <col min="8464" max="8705" width="9.1796875" style="52"/>
    <col min="8706" max="8706" width="45" style="52" customWidth="1"/>
    <col min="8707" max="8707" width="11.54296875" style="52" customWidth="1"/>
    <col min="8708" max="8708" width="15.453125" style="52" customWidth="1"/>
    <col min="8709" max="8709" width="13.26953125" style="52" customWidth="1"/>
    <col min="8710" max="8710" width="14.54296875" style="52" customWidth="1"/>
    <col min="8711" max="8711" width="17.81640625" style="52" customWidth="1"/>
    <col min="8712" max="8712" width="10.26953125" style="52" customWidth="1"/>
    <col min="8713" max="8713" width="9.1796875" style="52"/>
    <col min="8714" max="8714" width="5.1796875" style="52" customWidth="1"/>
    <col min="8715" max="8718" width="9.1796875" style="52"/>
    <col min="8719" max="8719" width="1.453125" style="52" customWidth="1"/>
    <col min="8720" max="8961" width="9.1796875" style="52"/>
    <col min="8962" max="8962" width="45" style="52" customWidth="1"/>
    <col min="8963" max="8963" width="11.54296875" style="52" customWidth="1"/>
    <col min="8964" max="8964" width="15.453125" style="52" customWidth="1"/>
    <col min="8965" max="8965" width="13.26953125" style="52" customWidth="1"/>
    <col min="8966" max="8966" width="14.54296875" style="52" customWidth="1"/>
    <col min="8967" max="8967" width="17.81640625" style="52" customWidth="1"/>
    <col min="8968" max="8968" width="10.26953125" style="52" customWidth="1"/>
    <col min="8969" max="8969" width="9.1796875" style="52"/>
    <col min="8970" max="8970" width="5.1796875" style="52" customWidth="1"/>
    <col min="8971" max="8974" width="9.1796875" style="52"/>
    <col min="8975" max="8975" width="1.453125" style="52" customWidth="1"/>
    <col min="8976" max="9217" width="9.1796875" style="52"/>
    <col min="9218" max="9218" width="45" style="52" customWidth="1"/>
    <col min="9219" max="9219" width="11.54296875" style="52" customWidth="1"/>
    <col min="9220" max="9220" width="15.453125" style="52" customWidth="1"/>
    <col min="9221" max="9221" width="13.26953125" style="52" customWidth="1"/>
    <col min="9222" max="9222" width="14.54296875" style="52" customWidth="1"/>
    <col min="9223" max="9223" width="17.81640625" style="52" customWidth="1"/>
    <col min="9224" max="9224" width="10.26953125" style="52" customWidth="1"/>
    <col min="9225" max="9225" width="9.1796875" style="52"/>
    <col min="9226" max="9226" width="5.1796875" style="52" customWidth="1"/>
    <col min="9227" max="9230" width="9.1796875" style="52"/>
    <col min="9231" max="9231" width="1.453125" style="52" customWidth="1"/>
    <col min="9232" max="9473" width="9.1796875" style="52"/>
    <col min="9474" max="9474" width="45" style="52" customWidth="1"/>
    <col min="9475" max="9475" width="11.54296875" style="52" customWidth="1"/>
    <col min="9476" max="9476" width="15.453125" style="52" customWidth="1"/>
    <col min="9477" max="9477" width="13.26953125" style="52" customWidth="1"/>
    <col min="9478" max="9478" width="14.54296875" style="52" customWidth="1"/>
    <col min="9479" max="9479" width="17.81640625" style="52" customWidth="1"/>
    <col min="9480" max="9480" width="10.26953125" style="52" customWidth="1"/>
    <col min="9481" max="9481" width="9.1796875" style="52"/>
    <col min="9482" max="9482" width="5.1796875" style="52" customWidth="1"/>
    <col min="9483" max="9486" width="9.1796875" style="52"/>
    <col min="9487" max="9487" width="1.453125" style="52" customWidth="1"/>
    <col min="9488" max="9729" width="9.1796875" style="52"/>
    <col min="9730" max="9730" width="45" style="52" customWidth="1"/>
    <col min="9731" max="9731" width="11.54296875" style="52" customWidth="1"/>
    <col min="9732" max="9732" width="15.453125" style="52" customWidth="1"/>
    <col min="9733" max="9733" width="13.26953125" style="52" customWidth="1"/>
    <col min="9734" max="9734" width="14.54296875" style="52" customWidth="1"/>
    <col min="9735" max="9735" width="17.81640625" style="52" customWidth="1"/>
    <col min="9736" max="9736" width="10.26953125" style="52" customWidth="1"/>
    <col min="9737" max="9737" width="9.1796875" style="52"/>
    <col min="9738" max="9738" width="5.1796875" style="52" customWidth="1"/>
    <col min="9739" max="9742" width="9.1796875" style="52"/>
    <col min="9743" max="9743" width="1.453125" style="52" customWidth="1"/>
    <col min="9744" max="9985" width="9.1796875" style="52"/>
    <col min="9986" max="9986" width="45" style="52" customWidth="1"/>
    <col min="9987" max="9987" width="11.54296875" style="52" customWidth="1"/>
    <col min="9988" max="9988" width="15.453125" style="52" customWidth="1"/>
    <col min="9989" max="9989" width="13.26953125" style="52" customWidth="1"/>
    <col min="9990" max="9990" width="14.54296875" style="52" customWidth="1"/>
    <col min="9991" max="9991" width="17.81640625" style="52" customWidth="1"/>
    <col min="9992" max="9992" width="10.26953125" style="52" customWidth="1"/>
    <col min="9993" max="9993" width="9.1796875" style="52"/>
    <col min="9994" max="9994" width="5.1796875" style="52" customWidth="1"/>
    <col min="9995" max="9998" width="9.1796875" style="52"/>
    <col min="9999" max="9999" width="1.453125" style="52" customWidth="1"/>
    <col min="10000" max="10241" width="9.1796875" style="52"/>
    <col min="10242" max="10242" width="45" style="52" customWidth="1"/>
    <col min="10243" max="10243" width="11.54296875" style="52" customWidth="1"/>
    <col min="10244" max="10244" width="15.453125" style="52" customWidth="1"/>
    <col min="10245" max="10245" width="13.26953125" style="52" customWidth="1"/>
    <col min="10246" max="10246" width="14.54296875" style="52" customWidth="1"/>
    <col min="10247" max="10247" width="17.81640625" style="52" customWidth="1"/>
    <col min="10248" max="10248" width="10.26953125" style="52" customWidth="1"/>
    <col min="10249" max="10249" width="9.1796875" style="52"/>
    <col min="10250" max="10250" width="5.1796875" style="52" customWidth="1"/>
    <col min="10251" max="10254" width="9.1796875" style="52"/>
    <col min="10255" max="10255" width="1.453125" style="52" customWidth="1"/>
    <col min="10256" max="10497" width="9.1796875" style="52"/>
    <col min="10498" max="10498" width="45" style="52" customWidth="1"/>
    <col min="10499" max="10499" width="11.54296875" style="52" customWidth="1"/>
    <col min="10500" max="10500" width="15.453125" style="52" customWidth="1"/>
    <col min="10501" max="10501" width="13.26953125" style="52" customWidth="1"/>
    <col min="10502" max="10502" width="14.54296875" style="52" customWidth="1"/>
    <col min="10503" max="10503" width="17.81640625" style="52" customWidth="1"/>
    <col min="10504" max="10504" width="10.26953125" style="52" customWidth="1"/>
    <col min="10505" max="10505" width="9.1796875" style="52"/>
    <col min="10506" max="10506" width="5.1796875" style="52" customWidth="1"/>
    <col min="10507" max="10510" width="9.1796875" style="52"/>
    <col min="10511" max="10511" width="1.453125" style="52" customWidth="1"/>
    <col min="10512" max="10753" width="9.1796875" style="52"/>
    <col min="10754" max="10754" width="45" style="52" customWidth="1"/>
    <col min="10755" max="10755" width="11.54296875" style="52" customWidth="1"/>
    <col min="10756" max="10756" width="15.453125" style="52" customWidth="1"/>
    <col min="10757" max="10757" width="13.26953125" style="52" customWidth="1"/>
    <col min="10758" max="10758" width="14.54296875" style="52" customWidth="1"/>
    <col min="10759" max="10759" width="17.81640625" style="52" customWidth="1"/>
    <col min="10760" max="10760" width="10.26953125" style="52" customWidth="1"/>
    <col min="10761" max="10761" width="9.1796875" style="52"/>
    <col min="10762" max="10762" width="5.1796875" style="52" customWidth="1"/>
    <col min="10763" max="10766" width="9.1796875" style="52"/>
    <col min="10767" max="10767" width="1.453125" style="52" customWidth="1"/>
    <col min="10768" max="11009" width="9.1796875" style="52"/>
    <col min="11010" max="11010" width="45" style="52" customWidth="1"/>
    <col min="11011" max="11011" width="11.54296875" style="52" customWidth="1"/>
    <col min="11012" max="11012" width="15.453125" style="52" customWidth="1"/>
    <col min="11013" max="11013" width="13.26953125" style="52" customWidth="1"/>
    <col min="11014" max="11014" width="14.54296875" style="52" customWidth="1"/>
    <col min="11015" max="11015" width="17.81640625" style="52" customWidth="1"/>
    <col min="11016" max="11016" width="10.26953125" style="52" customWidth="1"/>
    <col min="11017" max="11017" width="9.1796875" style="52"/>
    <col min="11018" max="11018" width="5.1796875" style="52" customWidth="1"/>
    <col min="11019" max="11022" width="9.1796875" style="52"/>
    <col min="11023" max="11023" width="1.453125" style="52" customWidth="1"/>
    <col min="11024" max="11265" width="9.1796875" style="52"/>
    <col min="11266" max="11266" width="45" style="52" customWidth="1"/>
    <col min="11267" max="11267" width="11.54296875" style="52" customWidth="1"/>
    <col min="11268" max="11268" width="15.453125" style="52" customWidth="1"/>
    <col min="11269" max="11269" width="13.26953125" style="52" customWidth="1"/>
    <col min="11270" max="11270" width="14.54296875" style="52" customWidth="1"/>
    <col min="11271" max="11271" width="17.81640625" style="52" customWidth="1"/>
    <col min="11272" max="11272" width="10.26953125" style="52" customWidth="1"/>
    <col min="11273" max="11273" width="9.1796875" style="52"/>
    <col min="11274" max="11274" width="5.1796875" style="52" customWidth="1"/>
    <col min="11275" max="11278" width="9.1796875" style="52"/>
    <col min="11279" max="11279" width="1.453125" style="52" customWidth="1"/>
    <col min="11280" max="11521" width="9.1796875" style="52"/>
    <col min="11522" max="11522" width="45" style="52" customWidth="1"/>
    <col min="11523" max="11523" width="11.54296875" style="52" customWidth="1"/>
    <col min="11524" max="11524" width="15.453125" style="52" customWidth="1"/>
    <col min="11525" max="11525" width="13.26953125" style="52" customWidth="1"/>
    <col min="11526" max="11526" width="14.54296875" style="52" customWidth="1"/>
    <col min="11527" max="11527" width="17.81640625" style="52" customWidth="1"/>
    <col min="11528" max="11528" width="10.26953125" style="52" customWidth="1"/>
    <col min="11529" max="11529" width="9.1796875" style="52"/>
    <col min="11530" max="11530" width="5.1796875" style="52" customWidth="1"/>
    <col min="11531" max="11534" width="9.1796875" style="52"/>
    <col min="11535" max="11535" width="1.453125" style="52" customWidth="1"/>
    <col min="11536" max="11777" width="9.1796875" style="52"/>
    <col min="11778" max="11778" width="45" style="52" customWidth="1"/>
    <col min="11779" max="11779" width="11.54296875" style="52" customWidth="1"/>
    <col min="11780" max="11780" width="15.453125" style="52" customWidth="1"/>
    <col min="11781" max="11781" width="13.26953125" style="52" customWidth="1"/>
    <col min="11782" max="11782" width="14.54296875" style="52" customWidth="1"/>
    <col min="11783" max="11783" width="17.81640625" style="52" customWidth="1"/>
    <col min="11784" max="11784" width="10.26953125" style="52" customWidth="1"/>
    <col min="11785" max="11785" width="9.1796875" style="52"/>
    <col min="11786" max="11786" width="5.1796875" style="52" customWidth="1"/>
    <col min="11787" max="11790" width="9.1796875" style="52"/>
    <col min="11791" max="11791" width="1.453125" style="52" customWidth="1"/>
    <col min="11792" max="12033" width="9.1796875" style="52"/>
    <col min="12034" max="12034" width="45" style="52" customWidth="1"/>
    <col min="12035" max="12035" width="11.54296875" style="52" customWidth="1"/>
    <col min="12036" max="12036" width="15.453125" style="52" customWidth="1"/>
    <col min="12037" max="12037" width="13.26953125" style="52" customWidth="1"/>
    <col min="12038" max="12038" width="14.54296875" style="52" customWidth="1"/>
    <col min="12039" max="12039" width="17.81640625" style="52" customWidth="1"/>
    <col min="12040" max="12040" width="10.26953125" style="52" customWidth="1"/>
    <col min="12041" max="12041" width="9.1796875" style="52"/>
    <col min="12042" max="12042" width="5.1796875" style="52" customWidth="1"/>
    <col min="12043" max="12046" width="9.1796875" style="52"/>
    <col min="12047" max="12047" width="1.453125" style="52" customWidth="1"/>
    <col min="12048" max="12289" width="9.1796875" style="52"/>
    <col min="12290" max="12290" width="45" style="52" customWidth="1"/>
    <col min="12291" max="12291" width="11.54296875" style="52" customWidth="1"/>
    <col min="12292" max="12292" width="15.453125" style="52" customWidth="1"/>
    <col min="12293" max="12293" width="13.26953125" style="52" customWidth="1"/>
    <col min="12294" max="12294" width="14.54296875" style="52" customWidth="1"/>
    <col min="12295" max="12295" width="17.81640625" style="52" customWidth="1"/>
    <col min="12296" max="12296" width="10.26953125" style="52" customWidth="1"/>
    <col min="12297" max="12297" width="9.1796875" style="52"/>
    <col min="12298" max="12298" width="5.1796875" style="52" customWidth="1"/>
    <col min="12299" max="12302" width="9.1796875" style="52"/>
    <col min="12303" max="12303" width="1.453125" style="52" customWidth="1"/>
    <col min="12304" max="12545" width="9.1796875" style="52"/>
    <col min="12546" max="12546" width="45" style="52" customWidth="1"/>
    <col min="12547" max="12547" width="11.54296875" style="52" customWidth="1"/>
    <col min="12548" max="12548" width="15.453125" style="52" customWidth="1"/>
    <col min="12549" max="12549" width="13.26953125" style="52" customWidth="1"/>
    <col min="12550" max="12550" width="14.54296875" style="52" customWidth="1"/>
    <col min="12551" max="12551" width="17.81640625" style="52" customWidth="1"/>
    <col min="12552" max="12552" width="10.26953125" style="52" customWidth="1"/>
    <col min="12553" max="12553" width="9.1796875" style="52"/>
    <col min="12554" max="12554" width="5.1796875" style="52" customWidth="1"/>
    <col min="12555" max="12558" width="9.1796875" style="52"/>
    <col min="12559" max="12559" width="1.453125" style="52" customWidth="1"/>
    <col min="12560" max="12801" width="9.1796875" style="52"/>
    <col min="12802" max="12802" width="45" style="52" customWidth="1"/>
    <col min="12803" max="12803" width="11.54296875" style="52" customWidth="1"/>
    <col min="12804" max="12804" width="15.453125" style="52" customWidth="1"/>
    <col min="12805" max="12805" width="13.26953125" style="52" customWidth="1"/>
    <col min="12806" max="12806" width="14.54296875" style="52" customWidth="1"/>
    <col min="12807" max="12807" width="17.81640625" style="52" customWidth="1"/>
    <col min="12808" max="12808" width="10.26953125" style="52" customWidth="1"/>
    <col min="12809" max="12809" width="9.1796875" style="52"/>
    <col min="12810" max="12810" width="5.1796875" style="52" customWidth="1"/>
    <col min="12811" max="12814" width="9.1796875" style="52"/>
    <col min="12815" max="12815" width="1.453125" style="52" customWidth="1"/>
    <col min="12816" max="13057" width="9.1796875" style="52"/>
    <col min="13058" max="13058" width="45" style="52" customWidth="1"/>
    <col min="13059" max="13059" width="11.54296875" style="52" customWidth="1"/>
    <col min="13060" max="13060" width="15.453125" style="52" customWidth="1"/>
    <col min="13061" max="13061" width="13.26953125" style="52" customWidth="1"/>
    <col min="13062" max="13062" width="14.54296875" style="52" customWidth="1"/>
    <col min="13063" max="13063" width="17.81640625" style="52" customWidth="1"/>
    <col min="13064" max="13064" width="10.26953125" style="52" customWidth="1"/>
    <col min="13065" max="13065" width="9.1796875" style="52"/>
    <col min="13066" max="13066" width="5.1796875" style="52" customWidth="1"/>
    <col min="13067" max="13070" width="9.1796875" style="52"/>
    <col min="13071" max="13071" width="1.453125" style="52" customWidth="1"/>
    <col min="13072" max="13313" width="9.1796875" style="52"/>
    <col min="13314" max="13314" width="45" style="52" customWidth="1"/>
    <col min="13315" max="13315" width="11.54296875" style="52" customWidth="1"/>
    <col min="13316" max="13316" width="15.453125" style="52" customWidth="1"/>
    <col min="13317" max="13317" width="13.26953125" style="52" customWidth="1"/>
    <col min="13318" max="13318" width="14.54296875" style="52" customWidth="1"/>
    <col min="13319" max="13319" width="17.81640625" style="52" customWidth="1"/>
    <col min="13320" max="13320" width="10.26953125" style="52" customWidth="1"/>
    <col min="13321" max="13321" width="9.1796875" style="52"/>
    <col min="13322" max="13322" width="5.1796875" style="52" customWidth="1"/>
    <col min="13323" max="13326" width="9.1796875" style="52"/>
    <col min="13327" max="13327" width="1.453125" style="52" customWidth="1"/>
    <col min="13328" max="13569" width="9.1796875" style="52"/>
    <col min="13570" max="13570" width="45" style="52" customWidth="1"/>
    <col min="13571" max="13571" width="11.54296875" style="52" customWidth="1"/>
    <col min="13572" max="13572" width="15.453125" style="52" customWidth="1"/>
    <col min="13573" max="13573" width="13.26953125" style="52" customWidth="1"/>
    <col min="13574" max="13574" width="14.54296875" style="52" customWidth="1"/>
    <col min="13575" max="13575" width="17.81640625" style="52" customWidth="1"/>
    <col min="13576" max="13576" width="10.26953125" style="52" customWidth="1"/>
    <col min="13577" max="13577" width="9.1796875" style="52"/>
    <col min="13578" max="13578" width="5.1796875" style="52" customWidth="1"/>
    <col min="13579" max="13582" width="9.1796875" style="52"/>
    <col min="13583" max="13583" width="1.453125" style="52" customWidth="1"/>
    <col min="13584" max="13825" width="9.1796875" style="52"/>
    <col min="13826" max="13826" width="45" style="52" customWidth="1"/>
    <col min="13827" max="13827" width="11.54296875" style="52" customWidth="1"/>
    <col min="13828" max="13828" width="15.453125" style="52" customWidth="1"/>
    <col min="13829" max="13829" width="13.26953125" style="52" customWidth="1"/>
    <col min="13830" max="13830" width="14.54296875" style="52" customWidth="1"/>
    <col min="13831" max="13831" width="17.81640625" style="52" customWidth="1"/>
    <col min="13832" max="13832" width="10.26953125" style="52" customWidth="1"/>
    <col min="13833" max="13833" width="9.1796875" style="52"/>
    <col min="13834" max="13834" width="5.1796875" style="52" customWidth="1"/>
    <col min="13835" max="13838" width="9.1796875" style="52"/>
    <col min="13839" max="13839" width="1.453125" style="52" customWidth="1"/>
    <col min="13840" max="14081" width="9.1796875" style="52"/>
    <col min="14082" max="14082" width="45" style="52" customWidth="1"/>
    <col min="14083" max="14083" width="11.54296875" style="52" customWidth="1"/>
    <col min="14084" max="14084" width="15.453125" style="52" customWidth="1"/>
    <col min="14085" max="14085" width="13.26953125" style="52" customWidth="1"/>
    <col min="14086" max="14086" width="14.54296875" style="52" customWidth="1"/>
    <col min="14087" max="14087" width="17.81640625" style="52" customWidth="1"/>
    <col min="14088" max="14088" width="10.26953125" style="52" customWidth="1"/>
    <col min="14089" max="14089" width="9.1796875" style="52"/>
    <col min="14090" max="14090" width="5.1796875" style="52" customWidth="1"/>
    <col min="14091" max="14094" width="9.1796875" style="52"/>
    <col min="14095" max="14095" width="1.453125" style="52" customWidth="1"/>
    <col min="14096" max="14337" width="9.1796875" style="52"/>
    <col min="14338" max="14338" width="45" style="52" customWidth="1"/>
    <col min="14339" max="14339" width="11.54296875" style="52" customWidth="1"/>
    <col min="14340" max="14340" width="15.453125" style="52" customWidth="1"/>
    <col min="14341" max="14341" width="13.26953125" style="52" customWidth="1"/>
    <col min="14342" max="14342" width="14.54296875" style="52" customWidth="1"/>
    <col min="14343" max="14343" width="17.81640625" style="52" customWidth="1"/>
    <col min="14344" max="14344" width="10.26953125" style="52" customWidth="1"/>
    <col min="14345" max="14345" width="9.1796875" style="52"/>
    <col min="14346" max="14346" width="5.1796875" style="52" customWidth="1"/>
    <col min="14347" max="14350" width="9.1796875" style="52"/>
    <col min="14351" max="14351" width="1.453125" style="52" customWidth="1"/>
    <col min="14352" max="14593" width="9.1796875" style="52"/>
    <col min="14594" max="14594" width="45" style="52" customWidth="1"/>
    <col min="14595" max="14595" width="11.54296875" style="52" customWidth="1"/>
    <col min="14596" max="14596" width="15.453125" style="52" customWidth="1"/>
    <col min="14597" max="14597" width="13.26953125" style="52" customWidth="1"/>
    <col min="14598" max="14598" width="14.54296875" style="52" customWidth="1"/>
    <col min="14599" max="14599" width="17.81640625" style="52" customWidth="1"/>
    <col min="14600" max="14600" width="10.26953125" style="52" customWidth="1"/>
    <col min="14601" max="14601" width="9.1796875" style="52"/>
    <col min="14602" max="14602" width="5.1796875" style="52" customWidth="1"/>
    <col min="14603" max="14606" width="9.1796875" style="52"/>
    <col min="14607" max="14607" width="1.453125" style="52" customWidth="1"/>
    <col min="14608" max="14849" width="9.1796875" style="52"/>
    <col min="14850" max="14850" width="45" style="52" customWidth="1"/>
    <col min="14851" max="14851" width="11.54296875" style="52" customWidth="1"/>
    <col min="14852" max="14852" width="15.453125" style="52" customWidth="1"/>
    <col min="14853" max="14853" width="13.26953125" style="52" customWidth="1"/>
    <col min="14854" max="14854" width="14.54296875" style="52" customWidth="1"/>
    <col min="14855" max="14855" width="17.81640625" style="52" customWidth="1"/>
    <col min="14856" max="14856" width="10.26953125" style="52" customWidth="1"/>
    <col min="14857" max="14857" width="9.1796875" style="52"/>
    <col min="14858" max="14858" width="5.1796875" style="52" customWidth="1"/>
    <col min="14859" max="14862" width="9.1796875" style="52"/>
    <col min="14863" max="14863" width="1.453125" style="52" customWidth="1"/>
    <col min="14864" max="15105" width="9.1796875" style="52"/>
    <col min="15106" max="15106" width="45" style="52" customWidth="1"/>
    <col min="15107" max="15107" width="11.54296875" style="52" customWidth="1"/>
    <col min="15108" max="15108" width="15.453125" style="52" customWidth="1"/>
    <col min="15109" max="15109" width="13.26953125" style="52" customWidth="1"/>
    <col min="15110" max="15110" width="14.54296875" style="52" customWidth="1"/>
    <col min="15111" max="15111" width="17.81640625" style="52" customWidth="1"/>
    <col min="15112" max="15112" width="10.26953125" style="52" customWidth="1"/>
    <col min="15113" max="15113" width="9.1796875" style="52"/>
    <col min="15114" max="15114" width="5.1796875" style="52" customWidth="1"/>
    <col min="15115" max="15118" width="9.1796875" style="52"/>
    <col min="15119" max="15119" width="1.453125" style="52" customWidth="1"/>
    <col min="15120" max="15361" width="9.1796875" style="52"/>
    <col min="15362" max="15362" width="45" style="52" customWidth="1"/>
    <col min="15363" max="15363" width="11.54296875" style="52" customWidth="1"/>
    <col min="15364" max="15364" width="15.453125" style="52" customWidth="1"/>
    <col min="15365" max="15365" width="13.26953125" style="52" customWidth="1"/>
    <col min="15366" max="15366" width="14.54296875" style="52" customWidth="1"/>
    <col min="15367" max="15367" width="17.81640625" style="52" customWidth="1"/>
    <col min="15368" max="15368" width="10.26953125" style="52" customWidth="1"/>
    <col min="15369" max="15369" width="9.1796875" style="52"/>
    <col min="15370" max="15370" width="5.1796875" style="52" customWidth="1"/>
    <col min="15371" max="15374" width="9.1796875" style="52"/>
    <col min="15375" max="15375" width="1.453125" style="52" customWidth="1"/>
    <col min="15376" max="15617" width="9.1796875" style="52"/>
    <col min="15618" max="15618" width="45" style="52" customWidth="1"/>
    <col min="15619" max="15619" width="11.54296875" style="52" customWidth="1"/>
    <col min="15620" max="15620" width="15.453125" style="52" customWidth="1"/>
    <col min="15621" max="15621" width="13.26953125" style="52" customWidth="1"/>
    <col min="15622" max="15622" width="14.54296875" style="52" customWidth="1"/>
    <col min="15623" max="15623" width="17.81640625" style="52" customWidth="1"/>
    <col min="15624" max="15624" width="10.26953125" style="52" customWidth="1"/>
    <col min="15625" max="15625" width="9.1796875" style="52"/>
    <col min="15626" max="15626" width="5.1796875" style="52" customWidth="1"/>
    <col min="15627" max="15630" width="9.1796875" style="52"/>
    <col min="15631" max="15631" width="1.453125" style="52" customWidth="1"/>
    <col min="15632" max="15873" width="9.1796875" style="52"/>
    <col min="15874" max="15874" width="45" style="52" customWidth="1"/>
    <col min="15875" max="15875" width="11.54296875" style="52" customWidth="1"/>
    <col min="15876" max="15876" width="15.453125" style="52" customWidth="1"/>
    <col min="15877" max="15877" width="13.26953125" style="52" customWidth="1"/>
    <col min="15878" max="15878" width="14.54296875" style="52" customWidth="1"/>
    <col min="15879" max="15879" width="17.81640625" style="52" customWidth="1"/>
    <col min="15880" max="15880" width="10.26953125" style="52" customWidth="1"/>
    <col min="15881" max="15881" width="9.1796875" style="52"/>
    <col min="15882" max="15882" width="5.1796875" style="52" customWidth="1"/>
    <col min="15883" max="15886" width="9.1796875" style="52"/>
    <col min="15887" max="15887" width="1.453125" style="52" customWidth="1"/>
    <col min="15888" max="16129" width="9.1796875" style="52"/>
    <col min="16130" max="16130" width="45" style="52" customWidth="1"/>
    <col min="16131" max="16131" width="11.54296875" style="52" customWidth="1"/>
    <col min="16132" max="16132" width="15.453125" style="52" customWidth="1"/>
    <col min="16133" max="16133" width="13.26953125" style="52" customWidth="1"/>
    <col min="16134" max="16134" width="14.54296875" style="52" customWidth="1"/>
    <col min="16135" max="16135" width="17.81640625" style="52" customWidth="1"/>
    <col min="16136" max="16136" width="10.26953125" style="52" customWidth="1"/>
    <col min="16137" max="16137" width="9.1796875" style="52"/>
    <col min="16138" max="16138" width="5.1796875" style="52" customWidth="1"/>
    <col min="16139" max="16142" width="9.1796875" style="52"/>
    <col min="16143" max="16143" width="1.453125" style="52" customWidth="1"/>
    <col min="16144" max="16384" width="9.1796875" style="52"/>
  </cols>
  <sheetData>
    <row r="1" spans="2:17" ht="45" customHeight="1" x14ac:dyDescent="0.35">
      <c r="B1" s="121" t="s">
        <v>89</v>
      </c>
      <c r="C1" s="122"/>
      <c r="D1" s="122"/>
      <c r="E1" s="122"/>
      <c r="F1" s="122"/>
      <c r="G1" s="123"/>
      <c r="H1" s="51"/>
    </row>
    <row r="2" spans="2:17" ht="28" x14ac:dyDescent="0.35">
      <c r="B2" s="64" t="s">
        <v>74</v>
      </c>
      <c r="C2" s="65" t="s">
        <v>1</v>
      </c>
      <c r="D2" s="65" t="s">
        <v>2</v>
      </c>
      <c r="E2" s="65" t="s">
        <v>3</v>
      </c>
      <c r="F2" s="65" t="s">
        <v>4</v>
      </c>
      <c r="G2" s="54" t="s">
        <v>5</v>
      </c>
    </row>
    <row r="3" spans="2:17" ht="14" x14ac:dyDescent="0.35">
      <c r="B3" s="77"/>
      <c r="C3" s="26" t="s">
        <v>65</v>
      </c>
      <c r="D3" s="26" t="s">
        <v>65</v>
      </c>
      <c r="E3" s="26" t="s">
        <v>65</v>
      </c>
      <c r="F3" s="26" t="s">
        <v>65</v>
      </c>
      <c r="G3" s="26" t="s">
        <v>65</v>
      </c>
    </row>
    <row r="4" spans="2:17" ht="14" x14ac:dyDescent="0.35">
      <c r="B4" s="88" t="s">
        <v>90</v>
      </c>
      <c r="C4" s="26">
        <f>'2016-17_working'!C3</f>
        <v>30</v>
      </c>
      <c r="D4" s="26">
        <f>'2016-17_working'!D3</f>
        <v>39</v>
      </c>
      <c r="E4" s="26">
        <f>'2016-17_working'!E3</f>
        <v>1</v>
      </c>
      <c r="F4" s="26">
        <f>'2016-17_working'!F3</f>
        <v>29</v>
      </c>
      <c r="G4" s="26">
        <f>'2016-17_working'!G3</f>
        <v>99</v>
      </c>
      <c r="I4" s="66"/>
      <c r="J4" s="67"/>
      <c r="K4" s="67"/>
      <c r="L4" s="67"/>
      <c r="M4" s="67"/>
      <c r="N4" s="67"/>
      <c r="O4" s="68"/>
      <c r="P4" s="68"/>
      <c r="Q4" s="68"/>
    </row>
    <row r="5" spans="2:17" ht="14" x14ac:dyDescent="0.35">
      <c r="B5" s="69" t="s">
        <v>76</v>
      </c>
      <c r="C5" s="26">
        <f>'2016-17_working'!J3</f>
        <v>56</v>
      </c>
      <c r="D5" s="26">
        <f>'2016-17_working'!K3</f>
        <v>33</v>
      </c>
      <c r="E5" s="26">
        <f>'2016-17_working'!L3</f>
        <v>1</v>
      </c>
      <c r="F5" s="26">
        <f>'2016-17_working'!M3</f>
        <v>11</v>
      </c>
      <c r="G5" s="26">
        <f>'2016-17_working'!N3</f>
        <v>101</v>
      </c>
      <c r="I5" s="66"/>
      <c r="J5" s="67"/>
      <c r="K5" s="67"/>
      <c r="L5" s="67"/>
      <c r="M5" s="67"/>
      <c r="N5" s="67"/>
      <c r="O5" s="68"/>
      <c r="P5" s="68"/>
      <c r="Q5" s="68"/>
    </row>
    <row r="6" spans="2:17" ht="14" x14ac:dyDescent="0.35">
      <c r="B6" s="69" t="s">
        <v>77</v>
      </c>
      <c r="C6" s="83">
        <f>'2016-17_working'!Q3</f>
        <v>0</v>
      </c>
      <c r="D6" s="83">
        <f>'2016-17_working'!R3</f>
        <v>2</v>
      </c>
      <c r="E6" s="83">
        <f>'2016-17_working'!S3</f>
        <v>1</v>
      </c>
      <c r="F6" s="83">
        <f>'2016-17_working'!T3</f>
        <v>1</v>
      </c>
      <c r="G6" s="83">
        <f>'2016-17_working'!U3</f>
        <v>4</v>
      </c>
      <c r="I6" s="66"/>
      <c r="J6" s="67"/>
      <c r="K6" s="67"/>
      <c r="L6" s="67"/>
      <c r="M6" s="67"/>
      <c r="N6" s="67"/>
      <c r="O6" s="68"/>
      <c r="P6" s="68"/>
      <c r="Q6" s="68"/>
    </row>
    <row r="7" spans="2:17" ht="14" x14ac:dyDescent="0.35">
      <c r="B7" s="69"/>
      <c r="C7" s="26" t="s">
        <v>65</v>
      </c>
      <c r="D7" s="26" t="s">
        <v>65</v>
      </c>
      <c r="E7" s="26" t="s">
        <v>65</v>
      </c>
      <c r="F7" s="26" t="s">
        <v>65</v>
      </c>
      <c r="G7" s="26" t="s">
        <v>65</v>
      </c>
      <c r="I7" s="66"/>
      <c r="J7" s="67"/>
      <c r="K7" s="67"/>
      <c r="L7" s="67"/>
      <c r="M7" s="67"/>
      <c r="N7" s="67"/>
      <c r="O7" s="68"/>
      <c r="P7" s="68"/>
      <c r="Q7" s="68"/>
    </row>
    <row r="8" spans="2:17" ht="14" x14ac:dyDescent="0.35">
      <c r="B8" s="89" t="s">
        <v>91</v>
      </c>
      <c r="C8" s="26">
        <f>'2016-17_working'!X3</f>
        <v>3</v>
      </c>
      <c r="D8" s="26">
        <f>'2016-17_working'!Y3</f>
        <v>1</v>
      </c>
      <c r="E8" s="26">
        <f>'2016-17_working'!Z3</f>
        <v>0</v>
      </c>
      <c r="F8" s="26">
        <f>'2016-17_working'!AA3</f>
        <v>0</v>
      </c>
      <c r="G8" s="26">
        <f>'2016-17_working'!AB3</f>
        <v>4</v>
      </c>
      <c r="I8" s="66"/>
      <c r="J8" s="67"/>
      <c r="K8" s="67"/>
      <c r="L8" s="67"/>
      <c r="M8" s="67"/>
      <c r="N8" s="67"/>
      <c r="O8" s="68"/>
      <c r="P8" s="68"/>
      <c r="Q8" s="68"/>
    </row>
    <row r="9" spans="2:17" ht="14" x14ac:dyDescent="0.35">
      <c r="B9" s="90" t="s">
        <v>79</v>
      </c>
      <c r="C9" s="26">
        <f>'2016-17_working'!AE3</f>
        <v>0</v>
      </c>
      <c r="D9" s="26">
        <f>'2016-17_working'!AF3</f>
        <v>28.998999999999999</v>
      </c>
      <c r="E9" s="26">
        <f>'2016-17_working'!AG3</f>
        <v>0</v>
      </c>
      <c r="F9" s="26">
        <f>'2016-17_working'!AH3</f>
        <v>43</v>
      </c>
      <c r="G9" s="26">
        <f>'2016-17_working'!AI3</f>
        <v>71.998999999999995</v>
      </c>
      <c r="I9" s="66"/>
      <c r="J9" s="67"/>
      <c r="K9" s="67"/>
      <c r="L9" s="67"/>
      <c r="M9" s="67"/>
      <c r="N9" s="67"/>
      <c r="O9" s="68"/>
      <c r="P9" s="68"/>
      <c r="Q9" s="68"/>
    </row>
    <row r="10" spans="2:17" ht="14" x14ac:dyDescent="0.35">
      <c r="B10" s="90" t="s">
        <v>80</v>
      </c>
      <c r="C10" s="26">
        <f>'2016-17_working'!AL3</f>
        <v>44</v>
      </c>
      <c r="D10" s="26">
        <f>'2016-17_working'!AM3</f>
        <v>18</v>
      </c>
      <c r="E10" s="26">
        <f>'2016-17_working'!AN3</f>
        <v>19</v>
      </c>
      <c r="F10" s="26">
        <f>'2016-17_working'!AO3</f>
        <v>106</v>
      </c>
      <c r="G10" s="26">
        <f>'2016-17_working'!AP3</f>
        <v>187</v>
      </c>
      <c r="I10" s="66"/>
      <c r="J10" s="67"/>
      <c r="K10" s="67"/>
      <c r="L10" s="67"/>
      <c r="M10" s="67"/>
      <c r="N10" s="67"/>
      <c r="O10" s="68"/>
      <c r="P10" s="68"/>
      <c r="Q10" s="68"/>
    </row>
    <row r="11" spans="2:17" ht="14" x14ac:dyDescent="0.35">
      <c r="B11" s="88" t="s">
        <v>81</v>
      </c>
      <c r="C11" s="26">
        <f>'2016-17_working'!AS3</f>
        <v>86</v>
      </c>
      <c r="D11" s="26">
        <f>'2016-17_working'!AT3</f>
        <v>10</v>
      </c>
      <c r="E11" s="26">
        <f>'2016-17_working'!AU3</f>
        <v>5</v>
      </c>
      <c r="F11" s="26">
        <f>'2016-17_working'!AV3</f>
        <v>29</v>
      </c>
      <c r="G11" s="26">
        <f>'2016-17_working'!AW3</f>
        <v>130</v>
      </c>
      <c r="I11" s="66"/>
      <c r="J11" s="67"/>
      <c r="K11" s="67"/>
      <c r="L11" s="67"/>
      <c r="M11" s="67"/>
      <c r="N11" s="67"/>
      <c r="O11" s="68"/>
      <c r="P11" s="68"/>
      <c r="Q11" s="68"/>
    </row>
    <row r="12" spans="2:17" ht="14" x14ac:dyDescent="0.35">
      <c r="B12" s="88" t="s">
        <v>82</v>
      </c>
      <c r="C12" s="26">
        <f>'2016-17_working'!AZ3</f>
        <v>1020</v>
      </c>
      <c r="D12" s="26">
        <f>'2016-17_working'!BA3</f>
        <v>161</v>
      </c>
      <c r="E12" s="26">
        <f>'2016-17_working'!BB3</f>
        <v>16</v>
      </c>
      <c r="F12" s="26">
        <f>'2016-17_working'!BC3</f>
        <v>119</v>
      </c>
      <c r="G12" s="26">
        <f>'2016-17_working'!BD3</f>
        <v>1316</v>
      </c>
      <c r="I12" s="66"/>
      <c r="J12" s="67"/>
      <c r="K12" s="67"/>
      <c r="L12" s="67"/>
      <c r="M12" s="67"/>
      <c r="N12" s="67"/>
      <c r="O12" s="68"/>
      <c r="P12" s="68"/>
      <c r="Q12" s="68"/>
    </row>
    <row r="13" spans="2:17" ht="14" x14ac:dyDescent="0.35">
      <c r="B13" s="92" t="s">
        <v>83</v>
      </c>
      <c r="C13" s="26">
        <f>'2016-17_working'!BG3</f>
        <v>98</v>
      </c>
      <c r="D13" s="26">
        <f>'2016-17_working'!BH3</f>
        <v>7</v>
      </c>
      <c r="E13" s="26">
        <f>'2016-17_working'!BI3</f>
        <v>8</v>
      </c>
      <c r="F13" s="26">
        <f>'2016-17_working'!BJ3</f>
        <v>9</v>
      </c>
      <c r="G13" s="26">
        <f>'2016-17_working'!BK3</f>
        <v>122</v>
      </c>
      <c r="I13" s="66"/>
      <c r="J13" s="67"/>
      <c r="K13" s="67"/>
      <c r="L13" s="67"/>
      <c r="M13" s="67"/>
      <c r="N13" s="67"/>
      <c r="O13" s="68"/>
      <c r="P13" s="68"/>
      <c r="Q13" s="68"/>
    </row>
    <row r="14" spans="2:17" ht="14" x14ac:dyDescent="0.35">
      <c r="B14" s="92" t="s">
        <v>84</v>
      </c>
      <c r="C14" s="26">
        <f>'2016-17_working'!BN3</f>
        <v>0</v>
      </c>
      <c r="D14" s="26">
        <f>'2016-17_working'!BO3</f>
        <v>8</v>
      </c>
      <c r="E14" s="26">
        <f>'2016-17_working'!BP3</f>
        <v>2</v>
      </c>
      <c r="F14" s="26">
        <f>'2016-17_working'!BQ3</f>
        <v>0</v>
      </c>
      <c r="G14" s="26">
        <f>'2016-17_working'!BR3</f>
        <v>10</v>
      </c>
      <c r="I14" s="66"/>
      <c r="J14" s="67"/>
      <c r="K14" s="67"/>
      <c r="L14" s="67"/>
      <c r="M14" s="67"/>
      <c r="N14" s="67"/>
      <c r="O14" s="68"/>
      <c r="P14" s="68"/>
      <c r="Q14" s="68"/>
    </row>
    <row r="15" spans="2:17" ht="14" x14ac:dyDescent="0.35">
      <c r="B15" s="91" t="s">
        <v>85</v>
      </c>
      <c r="C15" s="26">
        <f>'2016-17_working'!BU3</f>
        <v>130</v>
      </c>
      <c r="D15" s="26">
        <f>'2016-17_working'!BV3</f>
        <v>533</v>
      </c>
      <c r="E15" s="26">
        <f>'2016-17_working'!BW3</f>
        <v>30</v>
      </c>
      <c r="F15" s="26">
        <f>'2016-17_working'!BX3</f>
        <v>444</v>
      </c>
      <c r="G15" s="26">
        <f>'2016-17_working'!BY3</f>
        <v>1137</v>
      </c>
      <c r="I15" s="66"/>
      <c r="J15" s="67"/>
      <c r="K15" s="67"/>
      <c r="L15" s="67"/>
      <c r="M15" s="67"/>
      <c r="N15" s="67"/>
      <c r="O15" s="68"/>
      <c r="P15" s="68"/>
      <c r="Q15" s="68"/>
    </row>
    <row r="16" spans="2:17" ht="14" x14ac:dyDescent="0.35">
      <c r="B16" s="69" t="s">
        <v>86</v>
      </c>
      <c r="C16" s="26">
        <f>'2016-17_working'!CB3</f>
        <v>8</v>
      </c>
      <c r="D16" s="26">
        <f>'2016-17_working'!CC3</f>
        <v>7</v>
      </c>
      <c r="E16" s="26">
        <f>'2016-17_working'!CD3</f>
        <v>0</v>
      </c>
      <c r="F16" s="26">
        <f>'2016-17_working'!CE3</f>
        <v>9</v>
      </c>
      <c r="G16" s="26">
        <f>'2016-17_working'!CF3</f>
        <v>24</v>
      </c>
      <c r="I16" s="66"/>
      <c r="J16" s="67"/>
      <c r="K16" s="67"/>
      <c r="L16" s="67"/>
      <c r="M16" s="67"/>
      <c r="N16" s="67"/>
      <c r="O16" s="68"/>
      <c r="P16" s="68"/>
      <c r="Q16" s="68"/>
    </row>
    <row r="17" spans="2:17" ht="16.5" x14ac:dyDescent="0.35">
      <c r="B17" s="26" t="s">
        <v>92</v>
      </c>
      <c r="C17" s="26">
        <f>'2016-17_working'!CJ3</f>
        <v>168</v>
      </c>
      <c r="D17" s="26">
        <f>'2016-17_working'!CK3</f>
        <v>571</v>
      </c>
      <c r="E17" s="26">
        <f>'2016-17_working'!CL3</f>
        <v>15</v>
      </c>
      <c r="F17" s="26">
        <f>'2016-17_working'!CM3</f>
        <v>318</v>
      </c>
      <c r="G17" s="26">
        <f>'2016-17_working'!CN3</f>
        <v>1072</v>
      </c>
      <c r="I17" s="66"/>
      <c r="J17" s="67"/>
      <c r="K17" s="67"/>
      <c r="L17" s="67"/>
      <c r="M17" s="67"/>
      <c r="N17" s="67"/>
      <c r="O17" s="68"/>
      <c r="P17" s="68"/>
      <c r="Q17" s="68"/>
    </row>
    <row r="18" spans="2:17" ht="14" x14ac:dyDescent="0.35">
      <c r="B18" s="91" t="s">
        <v>120</v>
      </c>
      <c r="C18" s="26"/>
      <c r="D18" s="26">
        <f>'2016-17_working'!CR3</f>
        <v>51</v>
      </c>
      <c r="E18" s="26"/>
      <c r="F18" s="26"/>
      <c r="G18" s="26">
        <f>'2016-17_working'!CU3</f>
        <v>51</v>
      </c>
      <c r="I18" s="66"/>
      <c r="J18" s="67"/>
      <c r="K18" s="67"/>
      <c r="L18" s="67"/>
      <c r="M18" s="67"/>
      <c r="N18" s="67"/>
      <c r="O18" s="68"/>
      <c r="P18" s="68"/>
      <c r="Q18" s="68"/>
    </row>
    <row r="19" spans="2:17" ht="14" x14ac:dyDescent="0.35">
      <c r="B19" s="26" t="s">
        <v>116</v>
      </c>
      <c r="C19" s="26"/>
      <c r="D19" s="26">
        <f>'2016-17_working'!CY3</f>
        <v>95</v>
      </c>
      <c r="E19" s="26"/>
      <c r="F19" s="26"/>
      <c r="G19" s="26">
        <f>'2016-17_working'!DB3</f>
        <v>95</v>
      </c>
      <c r="I19" s="66"/>
      <c r="J19" s="67"/>
      <c r="K19" s="67"/>
      <c r="L19" s="67"/>
      <c r="M19" s="67"/>
      <c r="N19" s="67"/>
      <c r="O19" s="68"/>
      <c r="P19" s="68"/>
      <c r="Q19" s="68"/>
    </row>
    <row r="20" spans="2:17" ht="14" x14ac:dyDescent="0.35">
      <c r="B20" s="70" t="s">
        <v>118</v>
      </c>
      <c r="C20" s="26"/>
      <c r="D20" s="26">
        <f>'2016-17_working'!DF3</f>
        <v>1</v>
      </c>
      <c r="E20" s="26"/>
      <c r="F20" s="26"/>
      <c r="G20" s="26">
        <f>'2016-17_working'!DI3</f>
        <v>1</v>
      </c>
      <c r="I20" s="66"/>
      <c r="J20" s="67"/>
      <c r="K20" s="67"/>
      <c r="L20" s="67"/>
      <c r="M20" s="67"/>
      <c r="N20" s="67"/>
      <c r="O20" s="68"/>
      <c r="P20" s="68"/>
      <c r="Q20" s="68"/>
    </row>
    <row r="21" spans="2:17" ht="33" customHeight="1" x14ac:dyDescent="0.35">
      <c r="B21" s="59" t="s">
        <v>5</v>
      </c>
      <c r="C21" s="60">
        <f>SUM(C3:C20)</f>
        <v>1643</v>
      </c>
      <c r="D21" s="60">
        <f>SUM(D3:D20)</f>
        <v>1565.999</v>
      </c>
      <c r="E21" s="60">
        <f>SUM(E3:E20)</f>
        <v>98</v>
      </c>
      <c r="F21" s="60">
        <f>SUM(F3:F20)</f>
        <v>1118</v>
      </c>
      <c r="G21" s="60">
        <f>SUM(G3:G20)</f>
        <v>4424.9989999999998</v>
      </c>
      <c r="I21" s="66"/>
      <c r="J21" s="66"/>
      <c r="K21" s="66"/>
      <c r="L21" s="66"/>
      <c r="M21" s="66"/>
      <c r="N21" s="66"/>
      <c r="O21" s="66"/>
    </row>
    <row r="22" spans="2:17" ht="22.5" customHeight="1" x14ac:dyDescent="0.35">
      <c r="B22" s="61"/>
      <c r="C22" s="55"/>
      <c r="D22" s="55"/>
      <c r="E22" s="55"/>
      <c r="F22" s="55"/>
      <c r="J22" s="66"/>
    </row>
    <row r="23" spans="2:17" ht="22.5" customHeight="1" x14ac:dyDescent="0.35">
      <c r="B23" s="51" t="s">
        <v>93</v>
      </c>
      <c r="C23" s="62"/>
      <c r="D23" s="62"/>
      <c r="E23" s="62"/>
      <c r="F23" s="62"/>
      <c r="J23" s="66"/>
    </row>
    <row r="24" spans="2:17" ht="15.75" customHeight="1" x14ac:dyDescent="0.35"/>
    <row r="25" spans="2:17" ht="22.5" customHeight="1" x14ac:dyDescent="0.35">
      <c r="B25" s="37" t="s">
        <v>62</v>
      </c>
    </row>
    <row r="26" spans="2:17" ht="22.5" customHeight="1" x14ac:dyDescent="0.35"/>
    <row r="27" spans="2:17" ht="22.5" customHeight="1" x14ac:dyDescent="0.35"/>
    <row r="28" spans="2:17" ht="22.5" customHeight="1" x14ac:dyDescent="0.35"/>
    <row r="29" spans="2:17" ht="22.5" customHeight="1" x14ac:dyDescent="0.35"/>
    <row r="30" spans="2:17" ht="22.5" customHeight="1" x14ac:dyDescent="0.35"/>
    <row r="31" spans="2:17" ht="22.5" customHeight="1" x14ac:dyDescent="0.35"/>
    <row r="32" spans="2:17" ht="22.5" customHeight="1" x14ac:dyDescent="0.35"/>
    <row r="33" ht="22.5" customHeight="1" x14ac:dyDescent="0.35"/>
    <row r="34" ht="22.5" customHeight="1" x14ac:dyDescent="0.35"/>
    <row r="35" ht="22.5" customHeight="1" x14ac:dyDescent="0.35"/>
    <row r="36" ht="22.5" customHeight="1" x14ac:dyDescent="0.35"/>
    <row r="37" ht="22.5" customHeight="1" x14ac:dyDescent="0.35"/>
    <row r="38" ht="22.5" customHeight="1" x14ac:dyDescent="0.35"/>
    <row r="39" ht="22.5" customHeight="1" x14ac:dyDescent="0.35"/>
    <row r="40" ht="22.5" customHeight="1" x14ac:dyDescent="0.35"/>
    <row r="41" ht="22.5" customHeight="1" x14ac:dyDescent="0.35"/>
    <row r="42" ht="22.5" customHeight="1" x14ac:dyDescent="0.35"/>
    <row r="43" ht="22.5" customHeight="1" x14ac:dyDescent="0.35"/>
    <row r="44" ht="22.5" customHeight="1" x14ac:dyDescent="0.35"/>
    <row r="45" ht="22.5" customHeight="1" x14ac:dyDescent="0.35"/>
    <row r="46" ht="22.5" customHeight="1" x14ac:dyDescent="0.35"/>
    <row r="47" ht="22.5" customHeight="1" x14ac:dyDescent="0.35"/>
    <row r="48" ht="22.5" customHeight="1" x14ac:dyDescent="0.35"/>
    <row r="49" ht="22.5" customHeight="1" x14ac:dyDescent="0.35"/>
    <row r="50" ht="22.5" customHeight="1" x14ac:dyDescent="0.35"/>
    <row r="51" ht="22.5" customHeight="1" x14ac:dyDescent="0.35"/>
    <row r="52" ht="22.5" customHeight="1" x14ac:dyDescent="0.35"/>
    <row r="53" ht="22.5" customHeight="1" x14ac:dyDescent="0.35"/>
    <row r="54" ht="22.5" customHeight="1" x14ac:dyDescent="0.35"/>
    <row r="55" ht="22.5" customHeight="1" x14ac:dyDescent="0.35"/>
    <row r="56" ht="22.5" customHeight="1" x14ac:dyDescent="0.35"/>
    <row r="57" ht="22.5" customHeight="1" x14ac:dyDescent="0.35"/>
    <row r="58" ht="22.5" customHeight="1" x14ac:dyDescent="0.35"/>
    <row r="59" ht="22.5" customHeight="1" x14ac:dyDescent="0.35"/>
    <row r="60" ht="22.5" customHeight="1" x14ac:dyDescent="0.35"/>
    <row r="61" ht="22.5" customHeight="1" x14ac:dyDescent="0.35"/>
    <row r="62" ht="22.5" customHeight="1" x14ac:dyDescent="0.35"/>
    <row r="63" ht="22.5" customHeight="1" x14ac:dyDescent="0.35"/>
    <row r="64" ht="22.5" customHeight="1" x14ac:dyDescent="0.35"/>
    <row r="65" ht="22.5" customHeight="1" x14ac:dyDescent="0.35"/>
  </sheetData>
  <mergeCells count="1">
    <mergeCell ref="B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(2010-11)</vt:lpstr>
      <vt:lpstr>(2011-12)</vt:lpstr>
      <vt:lpstr>(2012-13)</vt:lpstr>
      <vt:lpstr>(2013-14)</vt:lpstr>
      <vt:lpstr>(2014-15)</vt:lpstr>
      <vt:lpstr>2015-16_working</vt:lpstr>
      <vt:lpstr>(2015-16)</vt:lpstr>
      <vt:lpstr>2016-17_working</vt:lpstr>
      <vt:lpstr>(2016-17)</vt:lpstr>
      <vt:lpstr>2017-18_working</vt:lpstr>
      <vt:lpstr>(2017-18)</vt:lpstr>
      <vt:lpstr>FIRE1111 raw</vt:lpstr>
      <vt:lpstr>FIRE1111</vt:lpstr>
      <vt:lpstr>'(2010-11)'!Query_from_MS_Access_Database</vt:lpstr>
      <vt:lpstr>'(2011-12)'!Query_from_MS_Access_Database</vt:lpstr>
      <vt:lpstr>'(2013-14)'!Query_from_MS_Access_Database</vt:lpstr>
      <vt:lpstr>'(2014-15)'!Query_from_MS_Access_Database</vt:lpstr>
      <vt:lpstr>'(2010-11)'!Query_from_MS_Access_Database_1</vt:lpstr>
      <vt:lpstr>'(2011-12)'!Query_from_MS_Access_Database_1</vt:lpstr>
      <vt:lpstr>'(2012-13)'!Query_from_MS_Access_Database_1</vt:lpstr>
      <vt:lpstr>'(2013-14)'!Query_from_MS_Access_Database_1</vt:lpstr>
      <vt:lpstr>'(2014-15)'!Query_from_MS_Access_Database_1</vt:lpstr>
      <vt:lpstr>'(2015-16)'!Query_from_MS_Access_Database_1</vt:lpstr>
      <vt:lpstr>'(2016-17)'!Query_from_MS_Access_Database_1</vt:lpstr>
      <vt:lpstr>'(2017-18)'!Query_from_MS_Access_Database_1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FIRE1111: Staff leaving fire authorities, by reason and by role, England</dc:title>
  <dc:creator/>
  <cp:keywords>data tables, staff, reason, role, leaving, 2018</cp:keywords>
  <cp:lastModifiedBy/>
  <dcterms:created xsi:type="dcterms:W3CDTF">2018-10-16T14:37:00Z</dcterms:created>
  <dcterms:modified xsi:type="dcterms:W3CDTF">2018-10-16T14:39:55Z</dcterms:modified>
</cp:coreProperties>
</file>